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canalsec.sharepoint.com/sites/Dados/Documentos Partilhados/SECURITIZADORA/01. Operações/2 - Gafisa (Ourinvest)/Operacional/Relatorio Investidor/03_2023/"/>
    </mc:Choice>
  </mc:AlternateContent>
  <xr:revisionPtr revIDLastSave="630" documentId="8_{6C90ADC3-88DD-44EB-9C02-F491DD77C1AA}" xr6:coauthVersionLast="47" xr6:coauthVersionMax="47" xr10:uidLastSave="{8D349692-06AE-4A9A-A98D-F11B20FF3AE7}"/>
  <bookViews>
    <workbookView xWindow="-120" yWindow="-120" windowWidth="20730" windowHeight="11160" tabRatio="848" xr2:uid="{E18F4012-CC1B-43C9-A371-C655B39FAED0}"/>
  </bookViews>
  <sheets>
    <sheet name="Relatório Mensal" sheetId="1" r:id="rId1"/>
    <sheet name="Recebimento Historico_VERSATO" sheetId="10" state="hidden" r:id="rId2"/>
    <sheet name="Recebimento Historico_Aztronic" sheetId="13" state="hidden" r:id="rId3"/>
    <sheet name="Recebimento Mês_Aztronic" sheetId="9" state="hidden" r:id="rId4"/>
    <sheet name="Fluxo de caixa" sheetId="2" state="hidden" r:id="rId5"/>
    <sheet name="Relação - Ultimas vendas " sheetId="12" state="hidden" r:id="rId6"/>
    <sheet name="Unidade" sheetId="7" state="hidden" r:id="rId7"/>
    <sheet name="Inadimplência" sheetId="4" state="hidden" r:id="rId8"/>
    <sheet name="Projeção - Obra" sheetId="5" state="hidden" r:id="rId9"/>
    <sheet name="Extrato" sheetId="3" r:id="rId10"/>
  </sheets>
  <definedNames>
    <definedName name="_xlnm._FilterDatabase" localSheetId="9" hidden="1">Extrato!$B$7:$H$26</definedName>
    <definedName name="_xlnm._FilterDatabase" localSheetId="4" hidden="1">'Fluxo de caixa'!$AY$7:$AZ$48</definedName>
    <definedName name="_xlnm._FilterDatabase" localSheetId="1" hidden="1">'Recebimento Historico_VERSATO'!$A$1:$AF$81</definedName>
    <definedName name="_xlnm._FilterDatabase" localSheetId="3" hidden="1">'Recebimento Mês_Aztronic'!$A$1:$AA$51</definedName>
    <definedName name="_xlnm._FilterDatabase" localSheetId="5" hidden="1">'Relação - Ultimas vendas '!$A$1:$AL$10</definedName>
    <definedName name="_xlnm._FilterDatabase" localSheetId="6" hidden="1">Unidade!$A$1:$I$172</definedName>
    <definedName name="_xlnm.Print_Area" localSheetId="0">'Relatório Mensal'!$B$1:$I$380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" l="1"/>
  <c r="I90" i="1" l="1"/>
  <c r="I190" i="1"/>
  <c r="I288" i="1"/>
  <c r="C297" i="1"/>
  <c r="C112" i="1" l="1"/>
  <c r="E112" i="1"/>
  <c r="C103" i="1"/>
  <c r="D64" i="1" l="1"/>
  <c r="E31" i="1" l="1"/>
  <c r="P9" i="4" l="1"/>
  <c r="P8" i="4"/>
  <c r="P7" i="4"/>
  <c r="A9" i="4"/>
  <c r="A8" i="4"/>
  <c r="C302" i="1" l="1"/>
  <c r="E32" i="1"/>
  <c r="N6" i="2" l="1"/>
  <c r="M6" i="2"/>
  <c r="K6" i="2"/>
  <c r="A51" i="2"/>
  <c r="A50" i="2"/>
  <c r="A49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E230" i="1" l="1"/>
  <c r="E231" i="1" s="1"/>
  <c r="E232" i="1" s="1"/>
  <c r="E25" i="5" l="1"/>
  <c r="C301" i="1" l="1"/>
  <c r="C303" i="1" s="1"/>
  <c r="C110" i="1" l="1"/>
  <c r="C165" i="1" l="1"/>
  <c r="E149" i="1"/>
  <c r="C164" i="1"/>
  <c r="E148" i="1"/>
  <c r="E165" i="1"/>
  <c r="C163" i="1"/>
  <c r="C151" i="1"/>
  <c r="E164" i="1"/>
  <c r="C162" i="1"/>
  <c r="E163" i="1"/>
  <c r="C161" i="1"/>
  <c r="E162" i="1"/>
  <c r="C160" i="1"/>
  <c r="C150" i="1"/>
  <c r="C149" i="1"/>
  <c r="E147" i="1"/>
  <c r="E146" i="1"/>
  <c r="E161" i="1"/>
  <c r="E151" i="1"/>
  <c r="E160" i="1"/>
  <c r="E150" i="1"/>
  <c r="C148" i="1"/>
  <c r="C147" i="1"/>
  <c r="C146" i="1"/>
  <c r="C137" i="1"/>
  <c r="E128" i="1"/>
  <c r="C126" i="1"/>
  <c r="E111" i="1"/>
  <c r="E127" i="1"/>
  <c r="C125" i="1"/>
  <c r="E110" i="1"/>
  <c r="E126" i="1"/>
  <c r="C124" i="1"/>
  <c r="C115" i="1"/>
  <c r="E125" i="1"/>
  <c r="C123" i="1"/>
  <c r="C114" i="1"/>
  <c r="E124" i="1"/>
  <c r="E115" i="1"/>
  <c r="C113" i="1"/>
  <c r="E123" i="1"/>
  <c r="E114" i="1"/>
  <c r="C128" i="1"/>
  <c r="E113" i="1"/>
  <c r="C111" i="1"/>
  <c r="C127" i="1"/>
  <c r="E166" i="1" l="1"/>
  <c r="D162" i="1" s="1"/>
  <c r="D163" i="1" l="1"/>
  <c r="D160" i="1"/>
  <c r="D161" i="1"/>
  <c r="D165" i="1"/>
  <c r="D164" i="1"/>
  <c r="C139" i="1"/>
  <c r="F25" i="5" l="1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B4" i="5"/>
  <c r="B5" i="5" s="1"/>
  <c r="B6" i="5" s="1"/>
  <c r="B7" i="5" s="1"/>
  <c r="B8" i="5" s="1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F3" i="5"/>
  <c r="D3" i="5"/>
  <c r="D4" i="5" s="1"/>
  <c r="D5" i="5" s="1"/>
  <c r="D6" i="5" s="1"/>
  <c r="D7" i="5" s="1"/>
  <c r="D8" i="5" s="1"/>
  <c r="D9" i="5" s="1"/>
  <c r="D10" i="5" s="1"/>
  <c r="D11" i="5" s="1"/>
  <c r="D12" i="5" s="1"/>
  <c r="D13" i="5" s="1"/>
  <c r="D14" i="5" s="1"/>
  <c r="D15" i="5" s="1"/>
  <c r="D16" i="5" s="1"/>
  <c r="D17" i="5" s="1"/>
  <c r="D18" i="5" s="1"/>
  <c r="D19" i="5" s="1"/>
  <c r="D20" i="5" s="1"/>
  <c r="D21" i="5" s="1"/>
  <c r="D22" i="5" s="1"/>
  <c r="D23" i="5" s="1"/>
  <c r="D24" i="5" s="1"/>
  <c r="D25" i="5" s="1"/>
  <c r="A7" i="4" l="1"/>
  <c r="A6" i="4"/>
  <c r="A5" i="4"/>
  <c r="A4" i="4"/>
  <c r="A3" i="4"/>
  <c r="P6" i="4"/>
  <c r="P5" i="4"/>
  <c r="P4" i="4"/>
  <c r="P3" i="4"/>
  <c r="E216" i="1" l="1"/>
  <c r="E217" i="1"/>
  <c r="C211" i="1"/>
  <c r="C216" i="1"/>
  <c r="C212" i="1"/>
  <c r="E212" i="1"/>
  <c r="C215" i="1"/>
  <c r="E215" i="1"/>
  <c r="E211" i="1"/>
  <c r="C214" i="1"/>
  <c r="C217" i="1"/>
  <c r="E214" i="1"/>
  <c r="C213" i="1"/>
  <c r="C218" i="1" l="1"/>
  <c r="E213" i="1"/>
  <c r="E218" i="1" l="1"/>
  <c r="C201" i="1"/>
  <c r="C166" i="1"/>
  <c r="E152" i="1"/>
  <c r="C138" i="1" s="1"/>
  <c r="C152" i="1"/>
  <c r="C136" i="1" l="1"/>
  <c r="D138" i="1" s="1"/>
  <c r="D212" i="1"/>
  <c r="D217" i="1"/>
  <c r="D216" i="1"/>
  <c r="D215" i="1"/>
  <c r="D211" i="1"/>
  <c r="D214" i="1"/>
  <c r="D213" i="1"/>
  <c r="K211" i="1" l="1"/>
  <c r="K212" i="1"/>
  <c r="D137" i="1"/>
  <c r="D139" i="1"/>
  <c r="K210" i="1"/>
  <c r="D218" i="1"/>
  <c r="D31" i="1"/>
  <c r="D32" i="1" s="1"/>
  <c r="E129" i="1" l="1"/>
  <c r="C129" i="1"/>
  <c r="E116" i="1"/>
  <c r="C116" i="1"/>
  <c r="D149" i="1" l="1"/>
  <c r="D147" i="1"/>
  <c r="D148" i="1"/>
  <c r="D146" i="1"/>
  <c r="D150" i="1"/>
  <c r="D151" i="1"/>
  <c r="C105" i="1"/>
  <c r="D126" i="1"/>
  <c r="D125" i="1"/>
  <c r="D127" i="1"/>
  <c r="D123" i="1"/>
  <c r="D128" i="1"/>
  <c r="D124" i="1"/>
  <c r="D114" i="1"/>
  <c r="D113" i="1"/>
  <c r="C104" i="1"/>
  <c r="D110" i="1"/>
  <c r="D115" i="1"/>
  <c r="D112" i="1"/>
  <c r="D111" i="1"/>
  <c r="C102" i="1" l="1"/>
  <c r="D103" i="1" s="1"/>
  <c r="D116" i="1"/>
  <c r="D105" i="1"/>
  <c r="D104" i="1"/>
  <c r="D152" i="1"/>
  <c r="D166" i="1"/>
  <c r="D129" i="1"/>
  <c r="D102" i="1" l="1"/>
</calcChain>
</file>

<file path=xl/sharedStrings.xml><?xml version="1.0" encoding="utf-8"?>
<sst xmlns="http://schemas.openxmlformats.org/spreadsheetml/2006/main" count="511" uniqueCount="303">
  <si>
    <t>Volume</t>
  </si>
  <si>
    <t>Data de Emissão</t>
  </si>
  <si>
    <t>Data de Vencimento</t>
  </si>
  <si>
    <t>Remuneração do Papel</t>
  </si>
  <si>
    <t>Índice de Atualização</t>
  </si>
  <si>
    <t>PU Emissão</t>
  </si>
  <si>
    <t>Qtde Emitida</t>
  </si>
  <si>
    <t>Qtde Integralizada</t>
  </si>
  <si>
    <t>Subordinação</t>
  </si>
  <si>
    <t>Código CETIP</t>
  </si>
  <si>
    <t>DEMONSTRATIVO DE PAGAMENTO DO CRI</t>
  </si>
  <si>
    <t>Total</t>
  </si>
  <si>
    <t>Amortização Total</t>
  </si>
  <si>
    <t>Amortização do mês (a)</t>
  </si>
  <si>
    <t>Juros do mês (b)</t>
  </si>
  <si>
    <t>Amortização Extraordinária (c)</t>
  </si>
  <si>
    <t>PMT (a+b+c)</t>
  </si>
  <si>
    <t>Unitário</t>
  </si>
  <si>
    <t>Amortização Extraordinária</t>
  </si>
  <si>
    <t>Amortização  Ordinária</t>
  </si>
  <si>
    <t>Aplicação Financeira</t>
  </si>
  <si>
    <t>Recursos Livres</t>
  </si>
  <si>
    <t>Fundo de Obra</t>
  </si>
  <si>
    <t>Fundo de Liquidez</t>
  </si>
  <si>
    <t>Consolidado</t>
  </si>
  <si>
    <t>MOVIMENTAÇÕES</t>
  </si>
  <si>
    <t>Total  - Saldo Inicial</t>
  </si>
  <si>
    <t>(+) Liquidação</t>
  </si>
  <si>
    <t>(+) Recebimento de Boletos</t>
  </si>
  <si>
    <t>(-) Despesas</t>
  </si>
  <si>
    <t>(-) Amortização Extraordinária</t>
  </si>
  <si>
    <t>(-) Devolução de Excedente</t>
  </si>
  <si>
    <t>(-) Liberação para Obra</t>
  </si>
  <si>
    <t>(-) Liberação de Fundo de Liquidez</t>
  </si>
  <si>
    <t>(-) Estorno</t>
  </si>
  <si>
    <t>Total - Saldo Final</t>
  </si>
  <si>
    <t>Fundo de Obra (a)</t>
  </si>
  <si>
    <t>Valor para Finalizar a Obra (b)</t>
  </si>
  <si>
    <t>Cobertura Fundo de Obra (a/b)</t>
  </si>
  <si>
    <t>Valor da Obra</t>
  </si>
  <si>
    <t>Executado</t>
  </si>
  <si>
    <t>Data da Ultima Medição</t>
  </si>
  <si>
    <t>Data da Próxima Medição</t>
  </si>
  <si>
    <t>Despesas Recorrentes</t>
  </si>
  <si>
    <t>Total recebido no mês</t>
  </si>
  <si>
    <t>Parcela adimplentes</t>
  </si>
  <si>
    <t>Parcela antecipadas</t>
  </si>
  <si>
    <t>Parcela recebidas em atraso</t>
  </si>
  <si>
    <t>Parcelas antecipadas</t>
  </si>
  <si>
    <t>Até 30 dias</t>
  </si>
  <si>
    <t>Até 60 dias</t>
  </si>
  <si>
    <t>Até 90 dias</t>
  </si>
  <si>
    <t>Até 120 dias</t>
  </si>
  <si>
    <t>Até 180 dias</t>
  </si>
  <si>
    <t>Maior que 180 dias</t>
  </si>
  <si>
    <t>Parcelas recebidas em atraso</t>
  </si>
  <si>
    <t>Recebimentos Mês</t>
  </si>
  <si>
    <t>Resumo - Mês</t>
  </si>
  <si>
    <t>(+) Novas vendas</t>
  </si>
  <si>
    <t>(-) Contratos quitados</t>
  </si>
  <si>
    <t>(-) Contratos Cancelado</t>
  </si>
  <si>
    <t>Resumo - Acumulado</t>
  </si>
  <si>
    <t>Contratos</t>
  </si>
  <si>
    <t>%</t>
  </si>
  <si>
    <t>Valor</t>
  </si>
  <si>
    <t>Qtda. Parcelas</t>
  </si>
  <si>
    <t>Faixas</t>
  </si>
  <si>
    <t>Parcelas antecipadas | %</t>
  </si>
  <si>
    <t>Parcelas recebidas em atraso | %</t>
  </si>
  <si>
    <t>Não se aplica</t>
  </si>
  <si>
    <t>Emissor</t>
  </si>
  <si>
    <t>Agente Fiduciário</t>
  </si>
  <si>
    <t>CANAL COMPANHIA DE SECURITIZACAO</t>
  </si>
  <si>
    <t>Data</t>
  </si>
  <si>
    <t>Situação do Fundo de Liquidez</t>
  </si>
  <si>
    <t>INFORMAÇÕES DA CARTEIRA</t>
  </si>
  <si>
    <t>Total de unidades</t>
  </si>
  <si>
    <t>Unidades em Estoque</t>
  </si>
  <si>
    <t>Unidades Quitados</t>
  </si>
  <si>
    <t>Unidades Ativos</t>
  </si>
  <si>
    <t xml:space="preserve">Fundo de Despesas Extraordinárias </t>
  </si>
  <si>
    <t>POSIÇÃO DE RECEBIMENTO</t>
  </si>
  <si>
    <t xml:space="preserve"> Recebimento Histórico</t>
  </si>
  <si>
    <t>HISTÓRICO DE INDICADORES</t>
  </si>
  <si>
    <t>COMENTÁRIOS</t>
  </si>
  <si>
    <t>NOTAS EXPLICATIVAS</t>
  </si>
  <si>
    <t>OUTRAS INFORMAÇÕES:</t>
  </si>
  <si>
    <t>Covernants</t>
  </si>
  <si>
    <r>
      <t>Total Previsto para o Mês</t>
    </r>
    <r>
      <rPr>
        <vertAlign val="superscript"/>
        <sz val="11"/>
        <color theme="1"/>
        <rFont val="Raleway Light"/>
      </rPr>
      <t>4</t>
    </r>
  </si>
  <si>
    <t>n/a</t>
  </si>
  <si>
    <t>DETALHAMENTO DAS AMORTIZAÇÕES</t>
  </si>
  <si>
    <t>SALDO DE CONTA E APLICAÇÕES VINCULADAS</t>
  </si>
  <si>
    <t>Saldos Iniciais em</t>
  </si>
  <si>
    <t xml:space="preserve">AGENDA DE EVENTOS </t>
  </si>
  <si>
    <t>CRI Série Única</t>
  </si>
  <si>
    <t>Próximos pagamentos</t>
  </si>
  <si>
    <t>Em dia</t>
  </si>
  <si>
    <t>Atraso até 30 dias</t>
  </si>
  <si>
    <t>Atraso até 60 dias</t>
  </si>
  <si>
    <t>Atraso até 90 dias</t>
  </si>
  <si>
    <t>Atraso até 120 dias</t>
  </si>
  <si>
    <t>Atraso até 180 dias</t>
  </si>
  <si>
    <t>Atraso maior que 180 dias</t>
  </si>
  <si>
    <t>Nome</t>
  </si>
  <si>
    <t>Codigo da Parcela</t>
  </si>
  <si>
    <t>Empreendimento</t>
  </si>
  <si>
    <t>Bloco</t>
  </si>
  <si>
    <t>Unidade</t>
  </si>
  <si>
    <t>Nome do Titular</t>
  </si>
  <si>
    <t>Data de Vencto</t>
  </si>
  <si>
    <t>Data de Vencto do Boleto</t>
  </si>
  <si>
    <t>Parcela</t>
  </si>
  <si>
    <t>Valor Original</t>
  </si>
  <si>
    <t>Valor Corrigido</t>
  </si>
  <si>
    <t>Valor Multa</t>
  </si>
  <si>
    <t>Valor Mora</t>
  </si>
  <si>
    <t>Valor Desconto</t>
  </si>
  <si>
    <t>Data base</t>
  </si>
  <si>
    <t>Dias</t>
  </si>
  <si>
    <t>Dias Inadimplêntes</t>
  </si>
  <si>
    <t>Faixa de atraso</t>
  </si>
  <si>
    <t>Chave</t>
  </si>
  <si>
    <t>Qtda contratos</t>
  </si>
  <si>
    <t>Acima de 90 dias</t>
  </si>
  <si>
    <t>Saldo Devedor | Contrato</t>
  </si>
  <si>
    <t>GARANTIAS</t>
  </si>
  <si>
    <t xml:space="preserve">STATUS DOS CONTRATOS </t>
  </si>
  <si>
    <t>EMPREENDIMENTO DESTINATÁRIO GO BARRA FUNDA</t>
  </si>
  <si>
    <t>Periódo</t>
  </si>
  <si>
    <t>Evolução Prevista</t>
  </si>
  <si>
    <t>Evolução Prevista Acumulada</t>
  </si>
  <si>
    <t>Valor previsto</t>
  </si>
  <si>
    <t>Valor operação</t>
  </si>
  <si>
    <t>UNIDADE</t>
  </si>
  <si>
    <t>Pavimento</t>
  </si>
  <si>
    <t>Privativa</t>
  </si>
  <si>
    <t>Area</t>
  </si>
  <si>
    <t>Comum</t>
  </si>
  <si>
    <t>Fração</t>
  </si>
  <si>
    <t>Status</t>
  </si>
  <si>
    <t xml:space="preserve"> </t>
  </si>
  <si>
    <t>IdContrato</t>
  </si>
  <si>
    <t>IdCompradores</t>
  </si>
  <si>
    <t>Número</t>
  </si>
  <si>
    <t>IdentUnidade</t>
  </si>
  <si>
    <t>Comprador</t>
  </si>
  <si>
    <t>Parc</t>
  </si>
  <si>
    <t>Descrição da Serie</t>
  </si>
  <si>
    <t>ValorAmortizado</t>
  </si>
  <si>
    <t>DescontoPorAntecipação</t>
  </si>
  <si>
    <t>VlrMulta</t>
  </si>
  <si>
    <t>VlrJuros</t>
  </si>
  <si>
    <t>Seguro</t>
  </si>
  <si>
    <t>VLRCorreção</t>
  </si>
  <si>
    <t>DescontoConcedido</t>
  </si>
  <si>
    <t>VlRecebido</t>
  </si>
  <si>
    <t>Data de Recebimento</t>
  </si>
  <si>
    <t>Vencimento</t>
  </si>
  <si>
    <t>NumParc</t>
  </si>
  <si>
    <t>IdCondVenda</t>
  </si>
  <si>
    <t>Descrição</t>
  </si>
  <si>
    <t>Data de Crédito</t>
  </si>
  <si>
    <t>IdGrupoSérie</t>
  </si>
  <si>
    <t>RDC</t>
  </si>
  <si>
    <t>Vlr Honorario</t>
  </si>
  <si>
    <t>Quantidade de dias</t>
  </si>
  <si>
    <t>Período</t>
  </si>
  <si>
    <t>Chave Data Vencimento</t>
  </si>
  <si>
    <t>Chave Data Pagamento</t>
  </si>
  <si>
    <t>Valor Recebido</t>
  </si>
  <si>
    <t>Total Recebido</t>
  </si>
  <si>
    <t>Valor de Liberação - Medição</t>
  </si>
  <si>
    <t>Situação do Fundo de Obra</t>
  </si>
  <si>
    <t>As informações contidas neste relatório são de caráter exclusivamente informativo, não constituem uma oferta ou recomendação de investimento, não devendo ser utilizadas para a tomada de decisões. Ressalvamos que investimento incluem fatores de liquidez, crédito, mercado, regulamentação específica, entre outros, sendo de exclusiva responsabilidade do investidor a decisão de realizar um investimento. Ao investidor é recomendada a leitura cuidadosa do prospecto, É proibida a utilização, cópia ou divulgação não autorizada das informações.</t>
  </si>
  <si>
    <t>Realizado</t>
  </si>
  <si>
    <t>CÓDIGO CONTRATO</t>
  </si>
  <si>
    <t>CLIENTE</t>
  </si>
  <si>
    <t>RG</t>
  </si>
  <si>
    <t>CPF / CNPJ</t>
  </si>
  <si>
    <t>DATA NASCIMENTO</t>
  </si>
  <si>
    <t>VALOR DO CONTRATO</t>
  </si>
  <si>
    <t>ÍNDICE CORREÇÃO</t>
  </si>
  <si>
    <t>JUROS CONTRATO</t>
  </si>
  <si>
    <t>TAXA CESSÃO</t>
  </si>
  <si>
    <t>DATA DO CONTRATO</t>
  </si>
  <si>
    <t>STATUS</t>
  </si>
  <si>
    <t>DATA QUITAÇÃO</t>
  </si>
  <si>
    <t>EMPREENDIMENTO</t>
  </si>
  <si>
    <t>BLOCO</t>
  </si>
  <si>
    <t>ÁREA PRIVATIVA</t>
  </si>
  <si>
    <t>EMITE COBRANÇA</t>
  </si>
  <si>
    <t>COBRANÇA POR EMAIL</t>
  </si>
  <si>
    <t>CLIENTE NO JURÍDICO</t>
  </si>
  <si>
    <t>CLIENTE DDA</t>
  </si>
  <si>
    <t>TAXA ADMINISTRAÇÃO</t>
  </si>
  <si>
    <t>VALOR TAXA ADM</t>
  </si>
  <si>
    <t>SEGURO MIP</t>
  </si>
  <si>
    <t>SEGURO DFI</t>
  </si>
  <si>
    <t>ENDERECO</t>
  </si>
  <si>
    <t>NUMERO</t>
  </si>
  <si>
    <t>COMPLEMENTO</t>
  </si>
  <si>
    <t>BAIRRO</t>
  </si>
  <si>
    <t>CEP</t>
  </si>
  <si>
    <t>CIDADE</t>
  </si>
  <si>
    <t>ESTADO</t>
  </si>
  <si>
    <t>EMAIL</t>
  </si>
  <si>
    <t>TELEFONE CONTATO</t>
  </si>
  <si>
    <t>TELEFONE COMERCIAL</t>
  </si>
  <si>
    <t>TELEFONE CELULAR</t>
  </si>
  <si>
    <t>COOBRIGAÇÃO</t>
  </si>
  <si>
    <t>VENCIMENTO COOBRIGAÇÃO</t>
  </si>
  <si>
    <t>DATA CESSÃO RECEBIVEIS</t>
  </si>
  <si>
    <t>(a) Saldo Devedor do CRI</t>
  </si>
  <si>
    <t>(c) Unidade em estoque</t>
  </si>
  <si>
    <t>(e) Saldo das Garantias (b)+(c)+(d)</t>
  </si>
  <si>
    <t>Razão de garantia atual % (a/e)</t>
  </si>
  <si>
    <t>Situação da Razão</t>
  </si>
  <si>
    <r>
      <t xml:space="preserve">Período de </t>
    </r>
    <r>
      <rPr>
        <b/>
        <sz val="8"/>
        <color rgb="FF000000"/>
        <rFont val="Tahoma"/>
        <family val="2"/>
      </rPr>
      <t>05/2022</t>
    </r>
    <r>
      <rPr>
        <sz val="8"/>
        <color rgb="FF000000"/>
        <rFont val="Tahoma"/>
        <family val="2"/>
      </rPr>
      <t xml:space="preserve"> à </t>
    </r>
    <r>
      <rPr>
        <b/>
        <sz val="8"/>
        <color rgb="FF000000"/>
        <rFont val="Tahoma"/>
        <family val="2"/>
      </rPr>
      <t>06/2025</t>
    </r>
  </si>
  <si>
    <r>
      <t xml:space="preserve">Gerado em </t>
    </r>
    <r>
      <rPr>
        <b/>
        <sz val="8"/>
        <color rgb="FF000000"/>
        <rFont val="Tahoma"/>
        <family val="2"/>
      </rPr>
      <t>08/06/2022</t>
    </r>
  </si>
  <si>
    <r>
      <t xml:space="preserve">Dt Saldo </t>
    </r>
    <r>
      <rPr>
        <b/>
        <sz val="8"/>
        <color rgb="FF000000"/>
        <rFont val="Tahoma"/>
        <family val="2"/>
      </rPr>
      <t>31/05/2022</t>
    </r>
  </si>
  <si>
    <t>Unid</t>
  </si>
  <si>
    <t>N° Contrato</t>
  </si>
  <si>
    <t>N° Contrato AZ</t>
  </si>
  <si>
    <t>Dt Contrato</t>
  </si>
  <si>
    <t>Vlr Contrato</t>
  </si>
  <si>
    <t>Previsão Repasse</t>
  </si>
  <si>
    <t>Total Pago</t>
  </si>
  <si>
    <t>VP</t>
  </si>
  <si>
    <t>Taxa</t>
  </si>
  <si>
    <t>SD Vencido</t>
  </si>
  <si>
    <t>Enquadrado</t>
  </si>
  <si>
    <t>ID Parcela</t>
  </si>
  <si>
    <t>Operação</t>
  </si>
  <si>
    <t>Company Code</t>
  </si>
  <si>
    <t>CodigoSPE_PEP</t>
  </si>
  <si>
    <t>Projeto</t>
  </si>
  <si>
    <t>Dt. Vencto</t>
  </si>
  <si>
    <t>Dt. Crédito</t>
  </si>
  <si>
    <t>Dt. Pagto Boleto</t>
  </si>
  <si>
    <t>Vlr. Original</t>
  </si>
  <si>
    <t>Vlr. Cobrado</t>
  </si>
  <si>
    <t>Vlr. Corrigido</t>
  </si>
  <si>
    <t>Vlr. Corrigido Anterior</t>
  </si>
  <si>
    <t>Diferença de Correção</t>
  </si>
  <si>
    <t>Vlr. Pago</t>
  </si>
  <si>
    <t>Evento</t>
  </si>
  <si>
    <t>Banco</t>
  </si>
  <si>
    <t>Agencia</t>
  </si>
  <si>
    <t>Conta</t>
  </si>
  <si>
    <t>Digito</t>
  </si>
  <si>
    <t>CRI Arquiplan II</t>
  </si>
  <si>
    <t>OLIVEIRA TRUST</t>
  </si>
  <si>
    <t>IPCA</t>
  </si>
  <si>
    <t>22E1273339</t>
  </si>
  <si>
    <t xml:space="preserve">(-) Liberação / Compra de área </t>
  </si>
  <si>
    <t>Relatório Mensal da 1º Série da 2ª Emissão - CRI FLOR DO CAIS</t>
  </si>
  <si>
    <t>Premissa 17 primeiras parcelas do CRI.</t>
  </si>
  <si>
    <t>-</t>
  </si>
  <si>
    <t xml:space="preserve">(+) Rentabilidade liquida da Aplicação </t>
  </si>
  <si>
    <t>(+) Recebimento da Cedente (Repasse)</t>
  </si>
  <si>
    <t>Fundo de Despesas Iniciais¹</t>
  </si>
  <si>
    <t>(-) Pagamento do CRI²</t>
  </si>
  <si>
    <t>1)"Fundo de despesas Iniciais” são os valores disponíveis para pagamento das obrigações iniciais da operação.</t>
  </si>
  <si>
    <t>Fundo de Reserva</t>
  </si>
  <si>
    <t>2)  73% da Operação integralizada, faltando 27% para finalizar a integralização. (Em andamento)</t>
  </si>
  <si>
    <t>1) 'Cálculo de garantia' será cálculo nos meses de julho de cada ano, sendo assim próximo cálculo será em 2023</t>
  </si>
  <si>
    <t>(+) Estorno de Transferência</t>
  </si>
  <si>
    <t>Parcelas antecipadas  | % Histórico</t>
  </si>
  <si>
    <t>Parcelas recebidas em atraso  | % Histórico</t>
  </si>
  <si>
    <t>Razão de Garantia</t>
  </si>
  <si>
    <t>(b) VP dos direitos creditórios</t>
  </si>
  <si>
    <t>Conta do Patrimônio Separado (3100/ 40194-6)</t>
  </si>
  <si>
    <t>PMT - Valor Previsto</t>
  </si>
  <si>
    <t xml:space="preserve">AF de Imóveis - Registrada  </t>
  </si>
  <si>
    <t>OBS: Notas Explicativas na Página 4</t>
  </si>
  <si>
    <t>Código ISIN</t>
  </si>
  <si>
    <t>BRCASCCRI018</t>
  </si>
  <si>
    <t>2)"Fundo de Liquidez” Valor minimo de R$ 988.184,12</t>
  </si>
  <si>
    <r>
      <t>Nome:</t>
    </r>
    <r>
      <rPr>
        <sz val="11"/>
        <color theme="1"/>
        <rFont val="Calibri"/>
        <family val="2"/>
        <scheme val="minor"/>
      </rPr>
      <t> CANAL COMPANHIA DE SECURITIZAC</t>
    </r>
  </si>
  <si>
    <r>
      <t>Agência/Conta:</t>
    </r>
    <r>
      <rPr>
        <sz val="11"/>
        <color theme="1"/>
        <rFont val="Calibri"/>
        <family val="2"/>
        <scheme val="minor"/>
      </rPr>
      <t> 3100/40194-6</t>
    </r>
  </si>
  <si>
    <r>
      <t>Data:</t>
    </r>
    <r>
      <rPr>
        <sz val="11"/>
        <color theme="1"/>
        <rFont val="Calibri"/>
        <family val="2"/>
        <scheme val="minor"/>
      </rPr>
      <t> 01/03/2023</t>
    </r>
  </si>
  <si>
    <r>
      <t>Horário:</t>
    </r>
    <r>
      <rPr>
        <sz val="11"/>
        <color theme="1"/>
        <rFont val="Calibri"/>
        <family val="2"/>
        <scheme val="minor"/>
      </rPr>
      <t> 17:16:58</t>
    </r>
  </si>
  <si>
    <t>Extrato de 01/02/2023 até 28/02/2023</t>
  </si>
  <si>
    <t>Lançamento</t>
  </si>
  <si>
    <t>Ag./Origem</t>
  </si>
  <si>
    <t>Valor (R$)</t>
  </si>
  <si>
    <t>Saldo (R$)</t>
  </si>
  <si>
    <t>SALDO ANTERIOR</t>
  </si>
  <si>
    <t> 3100</t>
  </si>
  <si>
    <t>S A L D O</t>
  </si>
  <si>
    <t>SISPAG TRANSF TITULARID</t>
  </si>
  <si>
    <t>SISPAG TRANSF TITUL TED</t>
  </si>
  <si>
    <t>TAR C/C SISPAG</t>
  </si>
  <si>
    <t>TAR TED SISPAG</t>
  </si>
  <si>
    <t>INT RESGATE TRUST DI</t>
  </si>
  <si>
    <t> 4175</t>
  </si>
  <si>
    <t>Saldo Devedor Antes do Pagamento - Dia 17/03/2023</t>
  </si>
  <si>
    <t>Saldo Devedor Após Pagamento - Dia 17/03/2023</t>
  </si>
  <si>
    <t>TAR MANUT CONTA 02/23</t>
  </si>
  <si>
    <t>D</t>
  </si>
  <si>
    <t>SISPAG FORNECEDORES</t>
  </si>
  <si>
    <t>TAR SISPAG TIT OUTRO BCO</t>
  </si>
  <si>
    <t>TAR BLOQUETO ITAU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</si>
</sst>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7" formatCode="&quot;R$&quot;\ #,##0.00;\-&quot;R$&quot;\ #,##0.00"/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#,##0.00;[Red]\-&quot;R$&quot;#,##0.00"/>
    <numFmt numFmtId="165" formatCode="mmmm&quot; de &quot;yyyy"/>
    <numFmt numFmtId="166" formatCode="0.0%"/>
    <numFmt numFmtId="167" formatCode="#,##0.00;[Red]&quot;-&quot;\ #,##0.00"/>
    <numFmt numFmtId="168" formatCode="[$R$-416]\ #,##0.00;\-[$R$-416]\ #,##0.00"/>
    <numFmt numFmtId="169" formatCode="&quot;R$&quot;\ #,##0.00"/>
    <numFmt numFmtId="170" formatCode="[$-416]mmm\-yy;@"/>
    <numFmt numFmtId="171" formatCode="&quot;R$&quot;\ #,##0.000000"/>
    <numFmt numFmtId="172" formatCode="_(* #,##0.00_);_(* \(#,##0.00\);_(* &quot;-&quot;??_);_(@_)"/>
    <numFmt numFmtId="173" formatCode="0.000%"/>
    <numFmt numFmtId="174" formatCode="dd/mm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Raleway Light"/>
    </font>
    <font>
      <b/>
      <sz val="14"/>
      <color theme="1"/>
      <name val="Raleway Light"/>
    </font>
    <font>
      <sz val="8"/>
      <color theme="0" tint="-0.499984740745262"/>
      <name val="Raleway Light"/>
    </font>
    <font>
      <sz val="8"/>
      <color theme="1"/>
      <name val="Raleway Light"/>
    </font>
    <font>
      <b/>
      <sz val="7"/>
      <color rgb="FF333333"/>
      <name val="Raleway Light"/>
    </font>
    <font>
      <b/>
      <sz val="11"/>
      <color theme="1"/>
      <name val="Raleway Light"/>
    </font>
    <font>
      <b/>
      <sz val="16"/>
      <color theme="1"/>
      <name val="Raleway Light"/>
    </font>
    <font>
      <vertAlign val="superscript"/>
      <sz val="11"/>
      <color theme="1"/>
      <name val="Raleway Light"/>
    </font>
    <font>
      <sz val="14"/>
      <color rgb="FF595959"/>
      <name val="Raleway Light"/>
    </font>
    <font>
      <sz val="9"/>
      <color theme="1"/>
      <name val="Raleway Light"/>
    </font>
    <font>
      <b/>
      <sz val="12"/>
      <color rgb="FF262626"/>
      <name val="Raleway Light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i/>
      <sz val="13.5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6"/>
      <color theme="1"/>
      <name val=" raleway ligth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theme="6" tint="-0.249977111117893"/>
      <name val="Raleway Light"/>
    </font>
    <font>
      <b/>
      <sz val="11"/>
      <color theme="6" tint="-0.249977111117893"/>
      <name val="Raleway Light"/>
    </font>
    <font>
      <sz val="10"/>
      <name val="Arial"/>
      <family val="2"/>
    </font>
    <font>
      <b/>
      <sz val="11"/>
      <name val="Raleway Light"/>
    </font>
    <font>
      <sz val="11"/>
      <color theme="0"/>
      <name val="Raleway Light"/>
    </font>
    <font>
      <b/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</fonts>
  <fills count="46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E3E3E3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theme="9"/>
        <bgColor theme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C0C0C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22" applyNumberFormat="0" applyFill="0" applyAlignment="0" applyProtection="0"/>
    <xf numFmtId="0" fontId="24" fillId="0" borderId="23" applyNumberFormat="0" applyFill="0" applyAlignment="0" applyProtection="0"/>
    <xf numFmtId="0" fontId="25" fillId="0" borderId="24" applyNumberFormat="0" applyFill="0" applyAlignment="0" applyProtection="0"/>
    <xf numFmtId="0" fontId="25" fillId="0" borderId="0" applyNumberFormat="0" applyFill="0" applyBorder="0" applyAlignment="0" applyProtection="0"/>
    <xf numFmtId="0" fontId="26" fillId="10" borderId="0" applyNumberFormat="0" applyBorder="0" applyAlignment="0" applyProtection="0"/>
    <xf numFmtId="0" fontId="27" fillId="11" borderId="0" applyNumberFormat="0" applyBorder="0" applyAlignment="0" applyProtection="0"/>
    <xf numFmtId="0" fontId="28" fillId="12" borderId="0" applyNumberFormat="0" applyBorder="0" applyAlignment="0" applyProtection="0"/>
    <xf numFmtId="0" fontId="29" fillId="13" borderId="25" applyNumberFormat="0" applyAlignment="0" applyProtection="0"/>
    <xf numFmtId="0" fontId="30" fillId="14" borderId="26" applyNumberFormat="0" applyAlignment="0" applyProtection="0"/>
    <xf numFmtId="0" fontId="31" fillId="14" borderId="25" applyNumberFormat="0" applyAlignment="0" applyProtection="0"/>
    <xf numFmtId="0" fontId="32" fillId="0" borderId="27" applyNumberFormat="0" applyFill="0" applyAlignment="0" applyProtection="0"/>
    <xf numFmtId="0" fontId="33" fillId="15" borderId="28" applyNumberFormat="0" applyAlignment="0" applyProtection="0"/>
    <xf numFmtId="0" fontId="34" fillId="0" borderId="0" applyNumberFormat="0" applyFill="0" applyBorder="0" applyAlignment="0" applyProtection="0"/>
    <xf numFmtId="0" fontId="1" fillId="16" borderId="29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30" applyNumberFormat="0" applyFill="0" applyAlignment="0" applyProtection="0"/>
    <xf numFmtId="0" fontId="3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3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3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3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7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37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42" fillId="0" borderId="0"/>
  </cellStyleXfs>
  <cellXfs count="157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0" fontId="2" fillId="0" borderId="0" xfId="0" applyFont="1"/>
    <xf numFmtId="0" fontId="4" fillId="0" borderId="0" xfId="0" applyFont="1"/>
    <xf numFmtId="165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14" fontId="2" fillId="0" borderId="0" xfId="1" applyNumberFormat="1" applyFont="1" applyAlignment="1">
      <alignment horizontal="right"/>
    </xf>
    <xf numFmtId="14" fontId="2" fillId="0" borderId="0" xfId="0" applyNumberFormat="1" applyFont="1" applyAlignment="1">
      <alignment horizontal="right"/>
    </xf>
    <xf numFmtId="10" fontId="2" fillId="0" borderId="0" xfId="2" applyNumberFormat="1" applyFont="1" applyAlignment="1">
      <alignment horizontal="right"/>
    </xf>
    <xf numFmtId="9" fontId="2" fillId="0" borderId="0" xfId="2" applyFont="1" applyAlignment="1">
      <alignment horizontal="right"/>
    </xf>
    <xf numFmtId="169" fontId="2" fillId="0" borderId="0" xfId="4" applyNumberFormat="1" applyFont="1"/>
    <xf numFmtId="169" fontId="2" fillId="0" borderId="0" xfId="1" applyNumberFormat="1" applyFont="1"/>
    <xf numFmtId="10" fontId="2" fillId="0" borderId="0" xfId="2" applyNumberFormat="1" applyFont="1"/>
    <xf numFmtId="171" fontId="2" fillId="0" borderId="0" xfId="1" applyNumberFormat="1" applyFont="1"/>
    <xf numFmtId="164" fontId="2" fillId="0" borderId="0" xfId="0" applyNumberFormat="1" applyFont="1"/>
    <xf numFmtId="10" fontId="2" fillId="0" borderId="0" xfId="0" applyNumberFormat="1" applyFont="1"/>
    <xf numFmtId="14" fontId="2" fillId="0" borderId="0" xfId="0" applyNumberFormat="1" applyFont="1"/>
    <xf numFmtId="168" fontId="2" fillId="0" borderId="0" xfId="4" applyNumberFormat="1" applyFont="1"/>
    <xf numFmtId="0" fontId="5" fillId="0" borderId="0" xfId="0" applyFont="1"/>
    <xf numFmtId="4" fontId="6" fillId="0" borderId="0" xfId="0" applyNumberFormat="1" applyFont="1"/>
    <xf numFmtId="10" fontId="2" fillId="0" borderId="0" xfId="0" applyNumberFormat="1" applyFont="1" applyAlignment="1">
      <alignment horizontal="left" indent="2"/>
    </xf>
    <xf numFmtId="168" fontId="2" fillId="0" borderId="0" xfId="4" quotePrefix="1" applyNumberFormat="1" applyFont="1"/>
    <xf numFmtId="0" fontId="2" fillId="0" borderId="0" xfId="0" applyFont="1" applyAlignment="1">
      <alignment horizontal="left" indent="2"/>
    </xf>
    <xf numFmtId="43" fontId="2" fillId="0" borderId="0" xfId="1" applyFont="1"/>
    <xf numFmtId="43" fontId="2" fillId="0" borderId="0" xfId="0" applyNumberFormat="1" applyFont="1"/>
    <xf numFmtId="170" fontId="2" fillId="0" borderId="0" xfId="1" applyNumberFormat="1" applyFont="1"/>
    <xf numFmtId="4" fontId="2" fillId="0" borderId="0" xfId="0" applyNumberFormat="1" applyFont="1"/>
    <xf numFmtId="166" fontId="2" fillId="0" borderId="0" xfId="2" applyNumberFormat="1" applyFont="1"/>
    <xf numFmtId="0" fontId="2" fillId="0" borderId="0" xfId="0" applyFont="1" applyAlignment="1">
      <alignment horizontal="center" vertical="center"/>
    </xf>
    <xf numFmtId="0" fontId="2" fillId="0" borderId="0" xfId="1" applyNumberFormat="1" applyFont="1"/>
    <xf numFmtId="0" fontId="10" fillId="0" borderId="0" xfId="0" applyFont="1" applyAlignment="1">
      <alignment horizontal="center" vertical="center" readingOrder="1"/>
    </xf>
    <xf numFmtId="0" fontId="8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quotePrefix="1" applyFont="1" applyAlignment="1">
      <alignment horizontal="left" indent="1"/>
    </xf>
    <xf numFmtId="0" fontId="2" fillId="0" borderId="0" xfId="0" applyFont="1" applyAlignment="1">
      <alignment wrapText="1"/>
    </xf>
    <xf numFmtId="0" fontId="12" fillId="0" borderId="0" xfId="0" applyFont="1"/>
    <xf numFmtId="7" fontId="2" fillId="0" borderId="0" xfId="4" applyNumberFormat="1" applyFont="1"/>
    <xf numFmtId="43" fontId="17" fillId="5" borderId="0" xfId="1" applyFont="1" applyFill="1" applyAlignment="1">
      <alignment horizontal="right"/>
    </xf>
    <xf numFmtId="43" fontId="17" fillId="5" borderId="0" xfId="1" applyFont="1" applyFill="1" applyAlignment="1">
      <alignment horizontal="right" wrapText="1"/>
    </xf>
    <xf numFmtId="43" fontId="16" fillId="6" borderId="0" xfId="1" applyFont="1" applyFill="1" applyAlignment="1">
      <alignment horizontal="right" wrapText="1"/>
    </xf>
    <xf numFmtId="14" fontId="0" fillId="0" borderId="0" xfId="0" applyNumberFormat="1"/>
    <xf numFmtId="8" fontId="0" fillId="0" borderId="0" xfId="0" applyNumberFormat="1"/>
    <xf numFmtId="0" fontId="0" fillId="0" borderId="0" xfId="0" applyAlignment="1">
      <alignment horizontal="center" vertical="center"/>
    </xf>
    <xf numFmtId="169" fontId="2" fillId="0" borderId="0" xfId="1" applyNumberFormat="1" applyFont="1" applyAlignment="1">
      <alignment horizontal="right" vertical="center"/>
    </xf>
    <xf numFmtId="169" fontId="2" fillId="0" borderId="0" xfId="1" applyNumberFormat="1" applyFont="1" applyAlignment="1">
      <alignment horizontal="right"/>
    </xf>
    <xf numFmtId="0" fontId="20" fillId="9" borderId="12" xfId="0" applyFont="1" applyFill="1" applyBorder="1" applyAlignment="1">
      <alignment horizontal="center" vertical="center" wrapText="1"/>
    </xf>
    <xf numFmtId="0" fontId="20" fillId="9" borderId="13" xfId="0" applyFont="1" applyFill="1" applyBorder="1" applyAlignment="1">
      <alignment horizontal="center" vertical="center" wrapText="1"/>
    </xf>
    <xf numFmtId="0" fontId="20" fillId="9" borderId="0" xfId="0" applyFont="1" applyFill="1" applyAlignment="1">
      <alignment horizontal="center" vertical="center" wrapText="1"/>
    </xf>
    <xf numFmtId="43" fontId="21" fillId="0" borderId="0" xfId="1" applyFont="1" applyAlignment="1">
      <alignment horizontal="center" vertical="center"/>
    </xf>
    <xf numFmtId="170" fontId="21" fillId="0" borderId="14" xfId="0" applyNumberFormat="1" applyFont="1" applyBorder="1" applyAlignment="1">
      <alignment horizontal="center" vertical="center"/>
    </xf>
    <xf numFmtId="10" fontId="21" fillId="0" borderId="0" xfId="2" applyNumberFormat="1" applyFont="1" applyBorder="1" applyAlignment="1">
      <alignment horizontal="center" vertical="center"/>
    </xf>
    <xf numFmtId="10" fontId="21" fillId="0" borderId="15" xfId="2" applyNumberFormat="1" applyFont="1" applyBorder="1" applyAlignment="1">
      <alignment horizontal="center" vertical="center"/>
    </xf>
    <xf numFmtId="43" fontId="21" fillId="0" borderId="16" xfId="1" applyFont="1" applyBorder="1" applyAlignment="1">
      <alignment horizontal="center" vertical="center"/>
    </xf>
    <xf numFmtId="170" fontId="21" fillId="0" borderId="17" xfId="0" applyNumberFormat="1" applyFont="1" applyBorder="1" applyAlignment="1">
      <alignment horizontal="center" vertical="center"/>
    </xf>
    <xf numFmtId="10" fontId="21" fillId="0" borderId="18" xfId="2" applyNumberFormat="1" applyFont="1" applyBorder="1" applyAlignment="1">
      <alignment horizontal="center" vertical="center"/>
    </xf>
    <xf numFmtId="10" fontId="21" fillId="0" borderId="16" xfId="2" applyNumberFormat="1" applyFont="1" applyBorder="1" applyAlignment="1">
      <alignment horizontal="center" vertical="center"/>
    </xf>
    <xf numFmtId="170" fontId="21" fillId="0" borderId="19" xfId="0" applyNumberFormat="1" applyFont="1" applyBorder="1" applyAlignment="1">
      <alignment horizontal="center" vertical="center"/>
    </xf>
    <xf numFmtId="10" fontId="21" fillId="0" borderId="20" xfId="2" applyNumberFormat="1" applyFont="1" applyBorder="1" applyAlignment="1">
      <alignment horizontal="center" vertical="center"/>
    </xf>
    <xf numFmtId="10" fontId="21" fillId="0" borderId="21" xfId="2" applyNumberFormat="1" applyFont="1" applyBorder="1" applyAlignment="1">
      <alignment horizontal="center" vertical="center"/>
    </xf>
    <xf numFmtId="43" fontId="21" fillId="0" borderId="21" xfId="1" applyFont="1" applyBorder="1" applyAlignment="1">
      <alignment horizontal="center" vertical="center"/>
    </xf>
    <xf numFmtId="170" fontId="0" fillId="0" borderId="0" xfId="0" applyNumberFormat="1"/>
    <xf numFmtId="164" fontId="0" fillId="0" borderId="0" xfId="0" applyNumberFormat="1"/>
    <xf numFmtId="43" fontId="0" fillId="0" borderId="0" xfId="1" applyFont="1"/>
    <xf numFmtId="10" fontId="0" fillId="0" borderId="0" xfId="2" applyNumberFormat="1" applyFont="1"/>
    <xf numFmtId="8" fontId="2" fillId="0" borderId="0" xfId="0" applyNumberFormat="1" applyFont="1"/>
    <xf numFmtId="14" fontId="0" fillId="0" borderId="0" xfId="0" applyNumberFormat="1" applyAlignment="1">
      <alignment vertical="center"/>
    </xf>
    <xf numFmtId="0" fontId="38" fillId="42" borderId="31" xfId="0" applyFont="1" applyFill="1" applyBorder="1" applyAlignment="1">
      <alignment horizontal="center" vertical="center"/>
    </xf>
    <xf numFmtId="7" fontId="2" fillId="0" borderId="0" xfId="0" applyNumberFormat="1" applyFont="1"/>
    <xf numFmtId="0" fontId="38" fillId="41" borderId="31" xfId="0" applyFont="1" applyFill="1" applyBorder="1" applyAlignment="1">
      <alignment horizontal="center" vertical="center"/>
    </xf>
    <xf numFmtId="168" fontId="2" fillId="0" borderId="0" xfId="0" applyNumberFormat="1" applyFont="1"/>
    <xf numFmtId="43" fontId="39" fillId="0" borderId="0" xfId="1" applyFont="1" applyAlignment="1">
      <alignment horizontal="center"/>
    </xf>
    <xf numFmtId="14" fontId="39" fillId="0" borderId="0" xfId="0" applyNumberFormat="1" applyFont="1" applyAlignment="1">
      <alignment horizontal="center"/>
    </xf>
    <xf numFmtId="43" fontId="16" fillId="7" borderId="0" xfId="1" applyFont="1" applyFill="1" applyAlignment="1">
      <alignment horizontal="right" wrapText="1"/>
    </xf>
    <xf numFmtId="0" fontId="39" fillId="0" borderId="0" xfId="0" applyFont="1" applyAlignment="1">
      <alignment horizontal="center"/>
    </xf>
    <xf numFmtId="43" fontId="0" fillId="0" borderId="0" xfId="0" applyNumberFormat="1"/>
    <xf numFmtId="43" fontId="0" fillId="0" borderId="0" xfId="1" applyFont="1" applyAlignment="1">
      <alignment horizontal="center" vertical="center"/>
    </xf>
    <xf numFmtId="0" fontId="0" fillId="0" borderId="0" xfId="0" applyAlignment="1">
      <alignment wrapText="1"/>
    </xf>
    <xf numFmtId="43" fontId="16" fillId="8" borderId="0" xfId="1" applyFont="1" applyFill="1" applyAlignment="1">
      <alignment horizontal="right" wrapText="1"/>
    </xf>
    <xf numFmtId="0" fontId="17" fillId="5" borderId="0" xfId="0" applyFont="1" applyFill="1" applyAlignment="1">
      <alignment horizontal="center"/>
    </xf>
    <xf numFmtId="0" fontId="17" fillId="5" borderId="10" xfId="0" applyFont="1" applyFill="1" applyBorder="1"/>
    <xf numFmtId="170" fontId="7" fillId="0" borderId="32" xfId="0" applyNumberFormat="1" applyFont="1" applyBorder="1"/>
    <xf numFmtId="0" fontId="19" fillId="9" borderId="0" xfId="0" applyFont="1" applyFill="1" applyAlignment="1">
      <alignment horizontal="center" wrapText="1"/>
    </xf>
    <xf numFmtId="8" fontId="0" fillId="0" borderId="0" xfId="1" applyNumberFormat="1" applyFont="1"/>
    <xf numFmtId="0" fontId="40" fillId="43" borderId="0" xfId="0" applyFont="1" applyFill="1"/>
    <xf numFmtId="0" fontId="40" fillId="0" borderId="0" xfId="0" applyFont="1"/>
    <xf numFmtId="169" fontId="40" fillId="0" borderId="0" xfId="1" applyNumberFormat="1" applyFont="1" applyAlignment="1">
      <alignment horizontal="right" vertical="center"/>
    </xf>
    <xf numFmtId="169" fontId="40" fillId="43" borderId="0" xfId="1" applyNumberFormat="1" applyFont="1" applyFill="1" applyAlignment="1">
      <alignment horizontal="right" vertical="center"/>
    </xf>
    <xf numFmtId="0" fontId="41" fillId="0" borderId="8" xfId="0" applyFont="1" applyBorder="1"/>
    <xf numFmtId="0" fontId="7" fillId="0" borderId="8" xfId="0" applyFont="1" applyBorder="1"/>
    <xf numFmtId="10" fontId="41" fillId="0" borderId="8" xfId="2" applyNumberFormat="1" applyFont="1" applyBorder="1"/>
    <xf numFmtId="17" fontId="2" fillId="0" borderId="0" xfId="0" applyNumberFormat="1" applyFont="1"/>
    <xf numFmtId="9" fontId="0" fillId="0" borderId="0" xfId="2" applyFont="1"/>
    <xf numFmtId="9" fontId="2" fillId="0" borderId="0" xfId="2" applyFont="1"/>
    <xf numFmtId="173" fontId="0" fillId="0" borderId="0" xfId="2" applyNumberFormat="1" applyFont="1"/>
    <xf numFmtId="169" fontId="43" fillId="44" borderId="8" xfId="47" applyNumberFormat="1" applyFont="1" applyFill="1" applyBorder="1" applyAlignment="1">
      <alignment horizontal="center"/>
    </xf>
    <xf numFmtId="0" fontId="44" fillId="0" borderId="0" xfId="0" applyFont="1"/>
    <xf numFmtId="0" fontId="44" fillId="0" borderId="0" xfId="3" applyFont="1"/>
    <xf numFmtId="10" fontId="44" fillId="0" borderId="0" xfId="3" applyNumberFormat="1" applyFont="1"/>
    <xf numFmtId="0" fontId="16" fillId="5" borderId="0" xfId="0" applyFont="1" applyFill="1" applyAlignment="1">
      <alignment horizontal="center"/>
    </xf>
    <xf numFmtId="0" fontId="0" fillId="45" borderId="0" xfId="0" applyFill="1"/>
    <xf numFmtId="164" fontId="0" fillId="45" borderId="0" xfId="0" applyNumberFormat="1" applyFill="1"/>
    <xf numFmtId="43" fontId="0" fillId="45" borderId="0" xfId="1" applyFont="1" applyFill="1"/>
    <xf numFmtId="14" fontId="17" fillId="5" borderId="0" xfId="0" applyNumberFormat="1" applyFont="1" applyFill="1" applyAlignment="1">
      <alignment horizontal="center"/>
    </xf>
    <xf numFmtId="4" fontId="17" fillId="5" borderId="0" xfId="0" applyNumberFormat="1" applyFont="1" applyFill="1" applyAlignment="1">
      <alignment horizontal="right"/>
    </xf>
    <xf numFmtId="4" fontId="16" fillId="6" borderId="0" xfId="0" applyNumberFormat="1" applyFont="1" applyFill="1" applyAlignment="1">
      <alignment horizontal="right" wrapText="1"/>
    </xf>
    <xf numFmtId="4" fontId="16" fillId="7" borderId="0" xfId="0" applyNumberFormat="1" applyFont="1" applyFill="1" applyAlignment="1">
      <alignment horizontal="right" wrapText="1"/>
    </xf>
    <xf numFmtId="0" fontId="16" fillId="5" borderId="0" xfId="0" applyFont="1" applyFill="1" applyAlignment="1">
      <alignment wrapText="1"/>
    </xf>
    <xf numFmtId="17" fontId="16" fillId="5" borderId="0" xfId="0" applyNumberFormat="1" applyFont="1" applyFill="1" applyAlignment="1">
      <alignment wrapText="1"/>
    </xf>
    <xf numFmtId="0" fontId="16" fillId="5" borderId="0" xfId="0" applyFont="1" applyFill="1"/>
    <xf numFmtId="0" fontId="2" fillId="0" borderId="0" xfId="0" applyFont="1" applyAlignment="1">
      <alignment horizontal="left"/>
    </xf>
    <xf numFmtId="14" fontId="0" fillId="0" borderId="0" xfId="1" applyNumberFormat="1" applyFont="1"/>
    <xf numFmtId="43" fontId="0" fillId="0" borderId="0" xfId="1" applyFont="1" applyAlignment="1">
      <alignment vertical="center"/>
    </xf>
    <xf numFmtId="11" fontId="2" fillId="0" borderId="0" xfId="0" applyNumberFormat="1" applyFont="1" applyAlignment="1">
      <alignment horizontal="right"/>
    </xf>
    <xf numFmtId="170" fontId="2" fillId="0" borderId="0" xfId="1" applyNumberFormat="1" applyFont="1" applyAlignment="1">
      <alignment horizontal="right"/>
    </xf>
    <xf numFmtId="168" fontId="2" fillId="0" borderId="0" xfId="1" applyNumberFormat="1" applyFont="1"/>
    <xf numFmtId="0" fontId="41" fillId="0" borderId="0" xfId="0" applyFont="1"/>
    <xf numFmtId="0" fontId="7" fillId="0" borderId="0" xfId="0" applyFont="1"/>
    <xf numFmtId="169" fontId="43" fillId="44" borderId="0" xfId="47" applyNumberFormat="1" applyFont="1" applyFill="1" applyAlignment="1">
      <alignment horizontal="center"/>
    </xf>
    <xf numFmtId="165" fontId="2" fillId="0" borderId="0" xfId="0" applyNumberFormat="1" applyFont="1" applyAlignment="1">
      <alignment horizontal="left"/>
    </xf>
    <xf numFmtId="174" fontId="45" fillId="2" borderId="3" xfId="0" applyNumberFormat="1" applyFont="1" applyFill="1" applyBorder="1" applyAlignment="1">
      <alignment horizontal="center" vertical="center"/>
    </xf>
    <xf numFmtId="4" fontId="45" fillId="2" borderId="4" xfId="0" applyNumberFormat="1" applyFont="1" applyFill="1" applyBorder="1" applyAlignment="1">
      <alignment vertical="center"/>
    </xf>
    <xf numFmtId="4" fontId="45" fillId="2" borderId="4" xfId="0" applyNumberFormat="1" applyFont="1" applyFill="1" applyBorder="1" applyAlignment="1">
      <alignment horizontal="right" vertical="center"/>
    </xf>
    <xf numFmtId="4" fontId="45" fillId="2" borderId="5" xfId="0" applyNumberFormat="1" applyFont="1" applyFill="1" applyBorder="1" applyAlignment="1">
      <alignment horizontal="right" vertical="center"/>
    </xf>
    <xf numFmtId="174" fontId="46" fillId="0" borderId="6" xfId="0" applyNumberFormat="1" applyFont="1" applyBorder="1" applyAlignment="1">
      <alignment horizontal="center"/>
    </xf>
    <xf numFmtId="4" fontId="46" fillId="0" borderId="6" xfId="0" applyNumberFormat="1" applyFont="1" applyBorder="1"/>
    <xf numFmtId="167" fontId="46" fillId="0" borderId="6" xfId="0" applyNumberFormat="1" applyFont="1" applyBorder="1" applyAlignment="1">
      <alignment horizontal="right"/>
    </xf>
    <xf numFmtId="174" fontId="47" fillId="3" borderId="6" xfId="0" applyNumberFormat="1" applyFont="1" applyFill="1" applyBorder="1" applyAlignment="1">
      <alignment horizontal="center"/>
    </xf>
    <xf numFmtId="4" fontId="47" fillId="3" borderId="6" xfId="0" applyNumberFormat="1" applyFont="1" applyFill="1" applyBorder="1"/>
    <xf numFmtId="167" fontId="48" fillId="3" borderId="6" xfId="0" applyNumberFormat="1" applyFont="1" applyFill="1" applyBorder="1" applyAlignment="1">
      <alignment horizontal="right"/>
    </xf>
    <xf numFmtId="167" fontId="48" fillId="0" borderId="6" xfId="0" applyNumberFormat="1" applyFont="1" applyBorder="1" applyAlignment="1">
      <alignment horizontal="right"/>
    </xf>
    <xf numFmtId="167" fontId="47" fillId="3" borderId="6" xfId="0" applyNumberFormat="1" applyFont="1" applyFill="1" applyBorder="1" applyAlignment="1">
      <alignment horizontal="right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readingOrder="1"/>
    </xf>
    <xf numFmtId="0" fontId="2" fillId="0" borderId="0" xfId="0" applyFont="1" applyAlignment="1">
      <alignment horizontal="center" wrapText="1"/>
    </xf>
    <xf numFmtId="0" fontId="8" fillId="4" borderId="2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6" fillId="6" borderId="0" xfId="0" applyFont="1" applyFill="1" applyAlignment="1">
      <alignment wrapText="1"/>
    </xf>
    <xf numFmtId="0" fontId="16" fillId="6" borderId="10" xfId="0" applyFont="1" applyFill="1" applyBorder="1" applyAlignment="1">
      <alignment wrapText="1"/>
    </xf>
    <xf numFmtId="0" fontId="17" fillId="6" borderId="11" xfId="0" applyFont="1" applyFill="1" applyBorder="1" applyAlignment="1">
      <alignment wrapText="1"/>
    </xf>
    <xf numFmtId="0" fontId="17" fillId="6" borderId="0" xfId="0" applyFont="1" applyFill="1" applyAlignment="1">
      <alignment wrapText="1"/>
    </xf>
    <xf numFmtId="0" fontId="16" fillId="7" borderId="0" xfId="0" applyFont="1" applyFill="1" applyAlignment="1">
      <alignment wrapText="1"/>
    </xf>
    <xf numFmtId="0" fontId="16" fillId="7" borderId="10" xfId="0" applyFont="1" applyFill="1" applyBorder="1" applyAlignment="1">
      <alignment wrapText="1"/>
    </xf>
    <xf numFmtId="0" fontId="17" fillId="7" borderId="11" xfId="0" applyFont="1" applyFill="1" applyBorder="1" applyAlignment="1">
      <alignment wrapText="1"/>
    </xf>
    <xf numFmtId="0" fontId="17" fillId="7" borderId="0" xfId="0" applyFont="1" applyFill="1" applyAlignment="1">
      <alignment wrapText="1"/>
    </xf>
    <xf numFmtId="0" fontId="13" fillId="5" borderId="0" xfId="0" applyFont="1" applyFill="1"/>
    <xf numFmtId="0" fontId="15" fillId="5" borderId="0" xfId="0" applyFont="1" applyFill="1"/>
    <xf numFmtId="0" fontId="19" fillId="9" borderId="12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6" fillId="0" borderId="0" xfId="0" applyFont="1" applyAlignment="1">
      <alignment wrapText="1"/>
    </xf>
  </cellXfs>
  <cellStyles count="48">
    <cellStyle name="20% - Ênfase1" xfId="24" builtinId="30" customBuiltin="1"/>
    <cellStyle name="20% - Ênfase2" xfId="28" builtinId="34" customBuiltin="1"/>
    <cellStyle name="20% - Ênfase3" xfId="32" builtinId="38" customBuiltin="1"/>
    <cellStyle name="20% - Ênfase4" xfId="36" builtinId="42" customBuiltin="1"/>
    <cellStyle name="20% - Ênfase5" xfId="40" builtinId="46" customBuiltin="1"/>
    <cellStyle name="20% - Ênfase6" xfId="44" builtinId="50" customBuiltin="1"/>
    <cellStyle name="40% - Ênfase1" xfId="25" builtinId="31" customBuiltin="1"/>
    <cellStyle name="40% - Ênfase2" xfId="29" builtinId="35" customBuiltin="1"/>
    <cellStyle name="40% - Ênfase3" xfId="33" builtinId="39" customBuiltin="1"/>
    <cellStyle name="40% - Ênfase4" xfId="37" builtinId="43" customBuiltin="1"/>
    <cellStyle name="40% - Ênfase5" xfId="41" builtinId="47" customBuiltin="1"/>
    <cellStyle name="40% - Ênfase6" xfId="45" builtinId="51" customBuiltin="1"/>
    <cellStyle name="60% - Ênfase1" xfId="26" builtinId="32" customBuiltin="1"/>
    <cellStyle name="60% - Ênfase2" xfId="30" builtinId="36" customBuiltin="1"/>
    <cellStyle name="60% - Ênfase3" xfId="34" builtinId="40" customBuiltin="1"/>
    <cellStyle name="60% - Ênfase4" xfId="38" builtinId="44" customBuiltin="1"/>
    <cellStyle name="60% - Ênfase5" xfId="42" builtinId="48" customBuiltin="1"/>
    <cellStyle name="60% - Ênfase6" xfId="46" builtinId="52" customBuiltin="1"/>
    <cellStyle name="Bom" xfId="11" builtinId="26" customBuiltin="1"/>
    <cellStyle name="Cálculo" xfId="16" builtinId="22" customBuiltin="1"/>
    <cellStyle name="Célula de Verificação" xfId="18" builtinId="23" customBuiltin="1"/>
    <cellStyle name="Célula Vinculada" xfId="17" builtinId="24" customBuiltin="1"/>
    <cellStyle name="Ênfase1" xfId="23" builtinId="29" customBuiltin="1"/>
    <cellStyle name="Ênfase2" xfId="27" builtinId="33" customBuiltin="1"/>
    <cellStyle name="Ênfase3" xfId="31" builtinId="37" customBuiltin="1"/>
    <cellStyle name="Ênfase4" xfId="35" builtinId="41" customBuiltin="1"/>
    <cellStyle name="Ênfase5" xfId="39" builtinId="45" customBuiltin="1"/>
    <cellStyle name="Ênfase6" xfId="43" builtinId="49" customBuiltin="1"/>
    <cellStyle name="Entrada" xfId="14" builtinId="20" customBuiltin="1"/>
    <cellStyle name="Moeda" xfId="4" builtinId="4"/>
    <cellStyle name="Neutro" xfId="13" builtinId="28" customBuiltin="1"/>
    <cellStyle name="Normal" xfId="0" builtinId="0"/>
    <cellStyle name="Normal 2" xfId="3" xr:uid="{EFBF0064-F931-485A-B19F-2119E1747ACE}"/>
    <cellStyle name="Normal 2 2 2" xfId="47" xr:uid="{2AF0BCCF-5EF7-409F-8E6D-5329FD15E735}"/>
    <cellStyle name="Nota" xfId="20" builtinId="10" customBuiltin="1"/>
    <cellStyle name="Porcentagem" xfId="2" builtinId="5"/>
    <cellStyle name="Ruim" xfId="12" builtinId="27" customBuiltin="1"/>
    <cellStyle name="Saída" xfId="15" builtinId="21" customBuiltin="1"/>
    <cellStyle name="Texto de Aviso" xfId="19" builtinId="11" customBuiltin="1"/>
    <cellStyle name="Texto Explicativo" xfId="21" builtinId="53" customBuiltin="1"/>
    <cellStyle name="Título" xfId="6" builtinId="15" customBuiltin="1"/>
    <cellStyle name="Título 1" xfId="7" builtinId="16" customBuiltin="1"/>
    <cellStyle name="Título 2" xfId="8" builtinId="17" customBuiltin="1"/>
    <cellStyle name="Título 3" xfId="9" builtinId="18" customBuiltin="1"/>
    <cellStyle name="Título 4" xfId="10" builtinId="19" customBuiltin="1"/>
    <cellStyle name="Total" xfId="22" builtinId="25" customBuiltin="1"/>
    <cellStyle name="Vírgula" xfId="1" builtinId="3"/>
    <cellStyle name="Vírgula 2" xfId="5" xr:uid="{C86D1A41-2951-470C-854B-C4E0BF5EE6C5}"/>
  </cellStyles>
  <dxfs count="3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aleway Light"/>
        <scheme val="none"/>
      </font>
      <numFmt numFmtId="169" formatCode="&quot;R$&quot;\ #,##0.00"/>
      <alignment horizontal="righ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aleway Light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aleway Light"/>
        <scheme val="none"/>
      </font>
      <numFmt numFmtId="0" formatCode="General"/>
    </dxf>
    <dxf>
      <font>
        <strike val="0"/>
        <outline val="0"/>
        <shadow val="0"/>
        <u val="none"/>
        <vertAlign val="baseline"/>
        <name val="Raleway Light"/>
        <scheme val="none"/>
      </font>
    </dxf>
    <dxf>
      <font>
        <strike val="0"/>
        <outline val="0"/>
        <shadow val="0"/>
        <u val="none"/>
        <vertAlign val="baseline"/>
        <name val="Raleway Light"/>
        <scheme val="none"/>
      </font>
    </dxf>
    <dxf>
      <font>
        <strike val="0"/>
        <outline val="0"/>
        <shadow val="0"/>
        <u val="none"/>
        <vertAlign val="baseline"/>
        <name val="Raleway Light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aleway Light"/>
        <scheme val="none"/>
      </font>
      <numFmt numFmtId="169" formatCode="&quot;R$&quot;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aleway Light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aleway Light"/>
        <scheme val="none"/>
      </font>
      <numFmt numFmtId="0" formatCode="General"/>
    </dxf>
    <dxf>
      <font>
        <strike val="0"/>
        <outline val="0"/>
        <shadow val="0"/>
        <u val="none"/>
        <vertAlign val="baseline"/>
        <name val="Raleway Light"/>
        <scheme val="none"/>
      </font>
    </dxf>
    <dxf>
      <font>
        <strike val="0"/>
        <outline val="0"/>
        <shadow val="0"/>
        <u val="none"/>
        <vertAlign val="baseline"/>
        <name val="Raleway Light"/>
        <scheme val="none"/>
      </font>
    </dxf>
    <dxf>
      <font>
        <strike val="0"/>
        <outline val="0"/>
        <shadow val="0"/>
        <u val="none"/>
        <vertAlign val="baseline"/>
        <name val="Raleway Light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aleway Light"/>
        <scheme val="none"/>
      </font>
      <numFmt numFmtId="169" formatCode="&quot;R$&quot;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aleway Light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aleway Light"/>
        <scheme val="none"/>
      </font>
      <numFmt numFmtId="0" formatCode="General"/>
    </dxf>
    <dxf>
      <font>
        <strike val="0"/>
        <outline val="0"/>
        <shadow val="0"/>
        <u val="none"/>
        <vertAlign val="baseline"/>
        <name val="Raleway Light"/>
        <scheme val="none"/>
      </font>
    </dxf>
    <dxf>
      <font>
        <strike val="0"/>
        <outline val="0"/>
        <shadow val="0"/>
        <u val="none"/>
        <vertAlign val="baseline"/>
        <name val="Raleway Light"/>
        <scheme val="none"/>
      </font>
    </dxf>
    <dxf>
      <font>
        <strike val="0"/>
        <outline val="0"/>
        <shadow val="0"/>
        <u val="none"/>
        <vertAlign val="baseline"/>
        <name val="Raleway Light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aleway Light"/>
        <scheme val="none"/>
      </font>
      <numFmt numFmtId="169" formatCode="&quot;R$&quot;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aleway Light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aleway Light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aleway Light"/>
        <scheme val="none"/>
      </font>
    </dxf>
    <dxf>
      <font>
        <strike val="0"/>
        <outline val="0"/>
        <shadow val="0"/>
        <u val="none"/>
        <vertAlign val="baseline"/>
        <name val="Raleway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aleway Light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aleway Light"/>
        <scheme val="none"/>
      </font>
      <numFmt numFmtId="169" formatCode="&quot;R$&quot;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aleway Light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aleway Light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Raleway Light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Raleway Light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Raleway Light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Raleway Light"/>
        <scheme val="none"/>
      </font>
      <alignment horizontal="center" vertical="center" textRotation="0" wrapText="0" indent="0" justifyLastLine="0" shrinkToFit="0" readingOrder="0"/>
    </dxf>
    <dxf>
      <font>
        <b/>
        <i val="0"/>
        <color rgb="FF002060"/>
      </font>
    </dxf>
    <dxf>
      <font>
        <b/>
        <i val="0"/>
        <color rgb="FFFF0000"/>
      </font>
    </dxf>
    <dxf>
      <font>
        <b/>
        <i val="0"/>
        <color theme="5" tint="-0.24994659260841701"/>
      </font>
    </dxf>
    <dxf>
      <font>
        <b/>
        <i val="0"/>
        <color rgb="FF0070C0"/>
      </font>
    </dxf>
  </dxfs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aleway light" panose="020B00030301010600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'Relatório Mensal'!$B$110:$B$115</c:f>
              <c:strCache>
                <c:ptCount val="6"/>
                <c:pt idx="0">
                  <c:v>Até 30 dias</c:v>
                </c:pt>
                <c:pt idx="1">
                  <c:v>Até 60 dias</c:v>
                </c:pt>
                <c:pt idx="2">
                  <c:v>Até 90 dias</c:v>
                </c:pt>
                <c:pt idx="3">
                  <c:v>Até 120 dias</c:v>
                </c:pt>
                <c:pt idx="4">
                  <c:v>Até 180 dias</c:v>
                </c:pt>
                <c:pt idx="5">
                  <c:v>Maior que 180 dias</c:v>
                </c:pt>
              </c:strCache>
            </c:strRef>
          </c:cat>
          <c:val>
            <c:numRef>
              <c:f>'Relatório Mensal'!$D$110:$D$115</c:f>
              <c:numCache>
                <c:formatCode>0.00%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ED-4D35-AB86-6A5C115B5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87160000"/>
        <c:axId val="2087158688"/>
      </c:barChart>
      <c:catAx>
        <c:axId val="20871600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aleway light" panose="020B0003030101060003" pitchFamily="34" charset="0"/>
                <a:ea typeface="+mn-ea"/>
                <a:cs typeface="+mn-cs"/>
              </a:defRPr>
            </a:pPr>
            <a:endParaRPr lang="pt-BR"/>
          </a:p>
        </c:txPr>
        <c:crossAx val="2087158688"/>
        <c:crosses val="autoZero"/>
        <c:auto val="1"/>
        <c:lblAlgn val="ctr"/>
        <c:lblOffset val="100"/>
        <c:noMultiLvlLbl val="0"/>
      </c:catAx>
      <c:valAx>
        <c:axId val="2087158688"/>
        <c:scaling>
          <c:orientation val="minMax"/>
        </c:scaling>
        <c:delete val="1"/>
        <c:axPos val="b"/>
        <c:numFmt formatCode="0.00%" sourceLinked="1"/>
        <c:majorTickMark val="none"/>
        <c:minorTickMark val="none"/>
        <c:tickLblPos val="nextTo"/>
        <c:crossAx val="2087160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'Relação - Ultimas vendas '!$G$28</c:f>
              <c:strCache>
                <c:ptCount val="1"/>
              </c:strCache>
            </c:strRef>
          </c:tx>
          <c:spPr>
            <a:ln w="28575" cap="rnd">
              <a:solidFill>
                <a:schemeClr val="accent6">
                  <a:tint val="77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2109887758358594E-2"/>
                  <c:y val="3.62393279459434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276-46A4-8191-3317C119C85A}"/>
                </c:ext>
              </c:extLst>
            </c:dLbl>
            <c:dLbl>
              <c:idx val="1"/>
              <c:layout>
                <c:manualLayout>
                  <c:x val="-2.529422879627553E-2"/>
                  <c:y val="3.62393279459434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276-46A4-8191-3317C119C8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'Relação - Ultimas vendas '!$H$27:$I$27</c:f>
              <c:numCache>
                <c:formatCode>mmm\-yy</c:formatCode>
                <c:ptCount val="2"/>
              </c:numCache>
            </c:numRef>
          </c:cat>
          <c:val>
            <c:numRef>
              <c:f>'Relação - Ultimas vendas '!$H$28:$I$28</c:f>
              <c:numCache>
                <c:formatCode>0%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76-46A4-8191-3317C119C85A}"/>
            </c:ext>
          </c:extLst>
        </c:ser>
        <c:ser>
          <c:idx val="1"/>
          <c:order val="1"/>
          <c:tx>
            <c:strRef>
              <c:f>'Relação - Ultimas vendas '!$G$29</c:f>
              <c:strCache>
                <c:ptCount val="1"/>
              </c:strCache>
            </c:strRef>
          </c:tx>
          <c:spPr>
            <a:ln w="28575" cap="rnd">
              <a:solidFill>
                <a:schemeClr val="accent6">
                  <a:shade val="76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2109887758358594E-2"/>
                  <c:y val="-6.34188239054010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76-46A4-8191-3317C119C85A}"/>
                </c:ext>
              </c:extLst>
            </c:dLbl>
            <c:dLbl>
              <c:idx val="1"/>
              <c:layout>
                <c:manualLayout>
                  <c:x val="-3.198798497119984E-2"/>
                  <c:y val="7.24786558918869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276-46A4-8191-3317C119C8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'Relação - Ultimas vendas '!$H$27:$I$27</c:f>
              <c:numCache>
                <c:formatCode>mmm\-yy</c:formatCode>
                <c:ptCount val="2"/>
              </c:numCache>
            </c:numRef>
          </c:cat>
          <c:val>
            <c:numRef>
              <c:f>'Relação - Ultimas vendas '!$H$29:$I$29</c:f>
              <c:numCache>
                <c:formatCode>0%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76-46A4-8191-3317C119C85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866802080"/>
        <c:axId val="866783776"/>
      </c:lineChart>
      <c:catAx>
        <c:axId val="86680208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254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66783776"/>
        <c:crosses val="autoZero"/>
        <c:auto val="1"/>
        <c:lblAlgn val="ctr"/>
        <c:lblOffset val="100"/>
        <c:noMultiLvlLbl val="1"/>
      </c:catAx>
      <c:valAx>
        <c:axId val="866783776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866802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aleway light" panose="020B00030301010600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'Relatório Mensal'!$B$123:$B$128</c:f>
              <c:strCache>
                <c:ptCount val="6"/>
                <c:pt idx="0">
                  <c:v>Até 30 dias</c:v>
                </c:pt>
                <c:pt idx="1">
                  <c:v>Até 60 dias</c:v>
                </c:pt>
                <c:pt idx="2">
                  <c:v>Até 90 dias</c:v>
                </c:pt>
                <c:pt idx="3">
                  <c:v>Até 120 dias</c:v>
                </c:pt>
                <c:pt idx="4">
                  <c:v>Até 180 dias</c:v>
                </c:pt>
                <c:pt idx="5">
                  <c:v>Maior que 180 dias</c:v>
                </c:pt>
              </c:strCache>
            </c:strRef>
          </c:cat>
          <c:val>
            <c:numRef>
              <c:f>'Relatório Mensal'!$D$123:$D$128</c:f>
              <c:numCache>
                <c:formatCode>0.00%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52-454C-A4AF-28C92E76CA5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087160000"/>
        <c:axId val="2087158688"/>
      </c:barChart>
      <c:catAx>
        <c:axId val="20871600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aleway light" panose="020B0003030101060003" pitchFamily="34" charset="0"/>
                <a:ea typeface="+mn-ea"/>
                <a:cs typeface="+mn-cs"/>
              </a:defRPr>
            </a:pPr>
            <a:endParaRPr lang="pt-BR"/>
          </a:p>
        </c:txPr>
        <c:crossAx val="2087158688"/>
        <c:crosses val="autoZero"/>
        <c:auto val="1"/>
        <c:lblAlgn val="ctr"/>
        <c:lblOffset val="100"/>
        <c:noMultiLvlLbl val="0"/>
      </c:catAx>
      <c:valAx>
        <c:axId val="2087158688"/>
        <c:scaling>
          <c:orientation val="minMax"/>
        </c:scaling>
        <c:delete val="1"/>
        <c:axPos val="b"/>
        <c:numFmt formatCode="0.00%" sourceLinked="1"/>
        <c:majorTickMark val="none"/>
        <c:minorTickMark val="none"/>
        <c:tickLblPos val="nextTo"/>
        <c:crossAx val="2087160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049-422F-A476-E3B56EA159E4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049-422F-A476-E3B56EA159E4}"/>
              </c:ext>
            </c:extLst>
          </c:dPt>
          <c:dPt>
            <c:idx val="2"/>
            <c:bubble3D val="0"/>
            <c:spPr>
              <a:solidFill>
                <a:schemeClr val="accent6">
                  <a:shade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049-422F-A476-E3B56EA159E4}"/>
              </c:ext>
            </c:extLst>
          </c:dPt>
          <c:dLbls>
            <c:dLbl>
              <c:idx val="0"/>
              <c:layout>
                <c:manualLayout>
                  <c:x val="0.17648548228491348"/>
                  <c:y val="0.117513041582961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49-422F-A476-E3B56EA159E4}"/>
                </c:ext>
              </c:extLst>
            </c:dLbl>
            <c:dLbl>
              <c:idx val="1"/>
              <c:layout>
                <c:manualLayout>
                  <c:x val="-0.15255524739882351"/>
                  <c:y val="-8.487053003213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49-422F-A476-E3B56EA159E4}"/>
                </c:ext>
              </c:extLst>
            </c:dLbl>
            <c:dLbl>
              <c:idx val="2"/>
              <c:layout>
                <c:manualLayout>
                  <c:x val="0.11366861570892732"/>
                  <c:y val="-0.14362705082361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049-422F-A476-E3B56EA159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50" b="0" i="0" u="none" strike="noStrike" kern="1200" baseline="0">
                    <a:solidFill>
                      <a:schemeClr val="tx2"/>
                    </a:solidFill>
                    <a:latin typeface="Raleway light" panose="020B00030301010600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635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'Relatório Mensal'!$J$210:$J$212</c:f>
              <c:strCache>
                <c:ptCount val="3"/>
                <c:pt idx="0">
                  <c:v>Em dia</c:v>
                </c:pt>
                <c:pt idx="1">
                  <c:v>Até 90 dias</c:v>
                </c:pt>
                <c:pt idx="2">
                  <c:v>Acima de 90 dias</c:v>
                </c:pt>
              </c:strCache>
            </c:strRef>
          </c:cat>
          <c:val>
            <c:numRef>
              <c:f>'Relatório Mensal'!$K$210:$K$212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049-422F-A476-E3B56EA15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7720268476115353"/>
          <c:y val="0.23522562083585705"/>
          <c:w val="0.28827972275874864"/>
          <c:h val="0.567610034322632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Raleway light" panose="020B0003030101060003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45527011833885E-2"/>
          <c:y val="0.10626341291583628"/>
          <c:w val="0.46798169309263504"/>
          <c:h val="0.76802265143552895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F0C5-4BCC-8208-C8BE2F3408E6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F0C5-4BCC-8208-C8BE2F3408E6}"/>
              </c:ext>
            </c:extLst>
          </c:dPt>
          <c:dPt>
            <c:idx val="2"/>
            <c:bubble3D val="0"/>
            <c:spPr>
              <a:solidFill>
                <a:schemeClr val="accent6">
                  <a:shade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F0C5-4BCC-8208-C8BE2F3408E6}"/>
              </c:ext>
            </c:extLst>
          </c:dPt>
          <c:dLbls>
            <c:dLbl>
              <c:idx val="0"/>
              <c:layout>
                <c:manualLayout>
                  <c:x val="0.13858810188407977"/>
                  <c:y val="0.1064931967338357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0C5-4BCC-8208-C8BE2F3408E6}"/>
                </c:ext>
              </c:extLst>
            </c:dLbl>
            <c:dLbl>
              <c:idx val="1"/>
              <c:layout>
                <c:manualLayout>
                  <c:x val="-0.14579827519650365"/>
                  <c:y val="-0.1120773347445468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0C5-4BCC-8208-C8BE2F3408E6}"/>
                </c:ext>
              </c:extLst>
            </c:dLbl>
            <c:dLbl>
              <c:idx val="2"/>
              <c:layout>
                <c:manualLayout>
                  <c:x val="-7.1417204294230541E-2"/>
                  <c:y val="-0.1485212073328438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0C5-4BCC-8208-C8BE2F3408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2"/>
                    </a:solidFill>
                    <a:latin typeface="Raleway light" panose="020B00030301010600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635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'Relatório Mensal'!$B$201:$B$203</c:f>
              <c:strCache>
                <c:ptCount val="3"/>
                <c:pt idx="0">
                  <c:v>Unidades em Estoque</c:v>
                </c:pt>
                <c:pt idx="1">
                  <c:v>Unidades Quitados</c:v>
                </c:pt>
                <c:pt idx="2">
                  <c:v>Unidades Ativos</c:v>
                </c:pt>
              </c:strCache>
            </c:strRef>
          </c:cat>
          <c:val>
            <c:numRef>
              <c:f>'Relatório Mensal'!$C$201:$C$203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0C5-4BCC-8208-C8BE2F340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7720268476115353"/>
          <c:y val="0.23522562083585705"/>
          <c:w val="0.30897904499883816"/>
          <c:h val="0.567610034322632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Raleway light" panose="020B0003030101060003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aleway light" panose="020B00030301010600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'Relatório Mensal'!$B$160:$B$165</c:f>
              <c:strCache>
                <c:ptCount val="6"/>
                <c:pt idx="0">
                  <c:v>Até 30 dias</c:v>
                </c:pt>
                <c:pt idx="1">
                  <c:v>Até 60 dias</c:v>
                </c:pt>
                <c:pt idx="2">
                  <c:v>Até 90 dias</c:v>
                </c:pt>
                <c:pt idx="3">
                  <c:v>Até 120 dias</c:v>
                </c:pt>
                <c:pt idx="4">
                  <c:v>Até 180 dias</c:v>
                </c:pt>
                <c:pt idx="5">
                  <c:v>Maior que 180 dias</c:v>
                </c:pt>
              </c:strCache>
            </c:strRef>
          </c:cat>
          <c:val>
            <c:numRef>
              <c:f>'Relatório Mensal'!$D$160:$D$165</c:f>
              <c:numCache>
                <c:formatCode>0.00%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A3-401D-86A1-AF0D9B1E119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087160000"/>
        <c:axId val="2087158688"/>
      </c:barChart>
      <c:catAx>
        <c:axId val="20871600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aleway light" panose="020B0003030101060003" pitchFamily="34" charset="0"/>
                <a:ea typeface="+mn-ea"/>
                <a:cs typeface="+mn-cs"/>
              </a:defRPr>
            </a:pPr>
            <a:endParaRPr lang="pt-BR"/>
          </a:p>
        </c:txPr>
        <c:crossAx val="2087158688"/>
        <c:crosses val="autoZero"/>
        <c:auto val="1"/>
        <c:lblAlgn val="ctr"/>
        <c:lblOffset val="100"/>
        <c:noMultiLvlLbl val="0"/>
      </c:catAx>
      <c:valAx>
        <c:axId val="2087158688"/>
        <c:scaling>
          <c:orientation val="minMax"/>
        </c:scaling>
        <c:delete val="1"/>
        <c:axPos val="b"/>
        <c:numFmt formatCode="0.00%" sourceLinked="1"/>
        <c:majorTickMark val="none"/>
        <c:minorTickMark val="none"/>
        <c:tickLblPos val="nextTo"/>
        <c:crossAx val="2087160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aleway light" panose="020B00030301010600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'Relatório Mensal'!$B$146:$B$151</c:f>
              <c:strCache>
                <c:ptCount val="6"/>
                <c:pt idx="0">
                  <c:v>Até 30 dias</c:v>
                </c:pt>
                <c:pt idx="1">
                  <c:v>Até 60 dias</c:v>
                </c:pt>
                <c:pt idx="2">
                  <c:v>Até 90 dias</c:v>
                </c:pt>
                <c:pt idx="3">
                  <c:v>Até 120 dias</c:v>
                </c:pt>
                <c:pt idx="4">
                  <c:v>Até 180 dias</c:v>
                </c:pt>
                <c:pt idx="5">
                  <c:v>Maior que 180 dias</c:v>
                </c:pt>
              </c:strCache>
            </c:strRef>
          </c:cat>
          <c:val>
            <c:numRef>
              <c:f>'Relatório Mensal'!$D$146:$D$151</c:f>
              <c:numCache>
                <c:formatCode>0.00%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F5-4CC5-88CC-96CDAD5186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087160000"/>
        <c:axId val="2087158688"/>
      </c:barChart>
      <c:catAx>
        <c:axId val="20871600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aleway light" panose="020B0003030101060003" pitchFamily="34" charset="0"/>
                <a:ea typeface="+mn-ea"/>
                <a:cs typeface="+mn-cs"/>
              </a:defRPr>
            </a:pPr>
            <a:endParaRPr lang="pt-BR"/>
          </a:p>
        </c:txPr>
        <c:crossAx val="2087158688"/>
        <c:crosses val="autoZero"/>
        <c:auto val="1"/>
        <c:lblAlgn val="ctr"/>
        <c:lblOffset val="100"/>
        <c:noMultiLvlLbl val="0"/>
      </c:catAx>
      <c:valAx>
        <c:axId val="2087158688"/>
        <c:scaling>
          <c:orientation val="minMax"/>
        </c:scaling>
        <c:delete val="1"/>
        <c:axPos val="b"/>
        <c:numFmt formatCode="0.00%" sourceLinked="1"/>
        <c:majorTickMark val="none"/>
        <c:minorTickMark val="none"/>
        <c:tickLblPos val="nextTo"/>
        <c:crossAx val="2087160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'Relatório Mensal'!$B$103</c:f>
              <c:strCache>
                <c:ptCount val="1"/>
                <c:pt idx="0">
                  <c:v>Parcela adimplentes</c:v>
                </c:pt>
              </c:strCache>
            </c:strRef>
          </c:tx>
          <c:spPr>
            <a:solidFill>
              <a:schemeClr val="accent6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aleway light" panose="020B00030301010600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'Relatório Mensal'!$D$103</c:f>
              <c:numCache>
                <c:formatCode>0.0%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83-4029-B8CA-F9FEF9FBFABF}"/>
            </c:ext>
          </c:extLst>
        </c:ser>
        <c:ser>
          <c:idx val="1"/>
          <c:order val="1"/>
          <c:tx>
            <c:strRef>
              <c:f>'Relatório Mensal'!$B$104</c:f>
              <c:strCache>
                <c:ptCount val="1"/>
                <c:pt idx="0">
                  <c:v>Parcela antecipadas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aleway light" panose="020B00030301010600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'Relatório Mensal'!$D$104</c:f>
              <c:numCache>
                <c:formatCode>0.0%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083-4029-B8CA-F9FEF9FBFABF}"/>
            </c:ext>
          </c:extLst>
        </c:ser>
        <c:ser>
          <c:idx val="2"/>
          <c:order val="2"/>
          <c:tx>
            <c:strRef>
              <c:f>'Relatório Mensal'!$B$105</c:f>
              <c:strCache>
                <c:ptCount val="1"/>
                <c:pt idx="0">
                  <c:v>Parcela recebidas em atraso</c:v>
                </c:pt>
              </c:strCache>
            </c:strRef>
          </c:tx>
          <c:spPr>
            <a:solidFill>
              <a:schemeClr val="accent6">
                <a:shade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aleway light" panose="020B00030301010600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'Relatório Mensal'!$D$105</c:f>
              <c:numCache>
                <c:formatCode>0.0%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083-4029-B8CA-F9FEF9FBFAB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1250489648"/>
        <c:axId val="1250485712"/>
      </c:barChart>
      <c:catAx>
        <c:axId val="125048964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50485712"/>
        <c:crosses val="autoZero"/>
        <c:auto val="1"/>
        <c:lblAlgn val="ctr"/>
        <c:lblOffset val="100"/>
        <c:noMultiLvlLbl val="0"/>
      </c:catAx>
      <c:valAx>
        <c:axId val="1250485712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1250489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aleway light" panose="020B060402020202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'Relatório Mensal'!$B$137</c:f>
              <c:strCache>
                <c:ptCount val="1"/>
                <c:pt idx="0">
                  <c:v>Parcela adimplentes</c:v>
                </c:pt>
              </c:strCache>
            </c:strRef>
          </c:tx>
          <c:spPr>
            <a:solidFill>
              <a:schemeClr val="accent6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aleway light" panose="020B00030301010600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'Relatório Mensal'!$D$137</c:f>
              <c:numCache>
                <c:formatCode>0.0%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58-4EF8-9B80-B4FBC9E70654}"/>
            </c:ext>
          </c:extLst>
        </c:ser>
        <c:ser>
          <c:idx val="1"/>
          <c:order val="1"/>
          <c:tx>
            <c:strRef>
              <c:f>'Relatório Mensal'!$B$138</c:f>
              <c:strCache>
                <c:ptCount val="1"/>
                <c:pt idx="0">
                  <c:v>Parcela antecipadas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aleway light" panose="020B00030301010600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'Relatório Mensal'!$D$138</c:f>
              <c:numCache>
                <c:formatCode>0.0%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58-4EF8-9B80-B4FBC9E70654}"/>
            </c:ext>
          </c:extLst>
        </c:ser>
        <c:ser>
          <c:idx val="2"/>
          <c:order val="2"/>
          <c:tx>
            <c:strRef>
              <c:f>'Relatório Mensal'!$B$139</c:f>
              <c:strCache>
                <c:ptCount val="1"/>
                <c:pt idx="0">
                  <c:v>Parcela recebidas em atraso</c:v>
                </c:pt>
              </c:strCache>
            </c:strRef>
          </c:tx>
          <c:spPr>
            <a:solidFill>
              <a:schemeClr val="accent6">
                <a:shade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aleway light" panose="020B00030301010600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'Relatório Mensal'!$D$139</c:f>
              <c:numCache>
                <c:formatCode>0.0%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A58-4EF8-9B80-B4FBC9E7065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1250489648"/>
        <c:axId val="1250485712"/>
      </c:barChart>
      <c:catAx>
        <c:axId val="125048964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50485712"/>
        <c:crosses val="autoZero"/>
        <c:auto val="1"/>
        <c:lblAlgn val="ctr"/>
        <c:lblOffset val="100"/>
        <c:noMultiLvlLbl val="0"/>
      </c:catAx>
      <c:valAx>
        <c:axId val="1250485712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1250489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aleway light" panose="020B0003030101060003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6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7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9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107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7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2.png"/><Relationship Id="rId5" Type="http://schemas.openxmlformats.org/officeDocument/2006/relationships/chart" Target="../charts/chart5.xml"/><Relationship Id="rId10" Type="http://schemas.openxmlformats.org/officeDocument/2006/relationships/image" Target="../media/image1.png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https://bankline.itau.com.br/V1/EMP/IMG/HeaderExtratoExcel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108</xdr:row>
      <xdr:rowOff>15240</xdr:rowOff>
    </xdr:from>
    <xdr:to>
      <xdr:col>8</xdr:col>
      <xdr:colOff>0</xdr:colOff>
      <xdr:row>116</xdr:row>
      <xdr:rowOff>11430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E83AB521-FF5C-4086-A62E-44F9956437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53914</xdr:colOff>
      <xdr:row>224</xdr:row>
      <xdr:rowOff>101200</xdr:rowOff>
    </xdr:from>
    <xdr:to>
      <xdr:col>8</xdr:col>
      <xdr:colOff>23812</xdr:colOff>
      <xdr:row>232</xdr:row>
      <xdr:rowOff>59531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9CC1F682-E959-43F1-91E4-FFD9F7145F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836294</xdr:colOff>
      <xdr:row>120</xdr:row>
      <xdr:rowOff>133351</xdr:rowOff>
    </xdr:from>
    <xdr:to>
      <xdr:col>8</xdr:col>
      <xdr:colOff>0</xdr:colOff>
      <xdr:row>129</xdr:row>
      <xdr:rowOff>26671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00C0F28C-9E26-46F3-BDC9-8C7C5B5711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344805</xdr:colOff>
      <xdr:row>207</xdr:row>
      <xdr:rowOff>155789</xdr:rowOff>
    </xdr:from>
    <xdr:to>
      <xdr:col>8</xdr:col>
      <xdr:colOff>3240</xdr:colOff>
      <xdr:row>220</xdr:row>
      <xdr:rowOff>38212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6F638324-5809-445B-9367-45048B07F3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302896</xdr:colOff>
      <xdr:row>192</xdr:row>
      <xdr:rowOff>57149</xdr:rowOff>
    </xdr:from>
    <xdr:to>
      <xdr:col>8</xdr:col>
      <xdr:colOff>0</xdr:colOff>
      <xdr:row>204</xdr:row>
      <xdr:rowOff>22155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AECB62C-5BA7-4C26-9DAA-30E2ECBEDB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19050</xdr:colOff>
      <xdr:row>158</xdr:row>
      <xdr:rowOff>0</xdr:rowOff>
    </xdr:from>
    <xdr:to>
      <xdr:col>8</xdr:col>
      <xdr:colOff>0</xdr:colOff>
      <xdr:row>166</xdr:row>
      <xdr:rowOff>57150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702BB7F3-4188-40E6-8D47-D32D299665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13535</xdr:colOff>
      <xdr:row>143</xdr:row>
      <xdr:rowOff>152400</xdr:rowOff>
    </xdr:from>
    <xdr:to>
      <xdr:col>8</xdr:col>
      <xdr:colOff>0</xdr:colOff>
      <xdr:row>152</xdr:row>
      <xdr:rowOff>24765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D26D2035-9BE3-4F08-8B6E-17907A1B28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26670</xdr:colOff>
      <xdr:row>98</xdr:row>
      <xdr:rowOff>97155</xdr:rowOff>
    </xdr:from>
    <xdr:to>
      <xdr:col>8</xdr:col>
      <xdr:colOff>0</xdr:colOff>
      <xdr:row>105</xdr:row>
      <xdr:rowOff>50165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B712B903-A016-43E0-937E-6798BF7170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38099</xdr:colOff>
      <xdr:row>133</xdr:row>
      <xdr:rowOff>38100</xdr:rowOff>
    </xdr:from>
    <xdr:to>
      <xdr:col>8</xdr:col>
      <xdr:colOff>0</xdr:colOff>
      <xdr:row>140</xdr:row>
      <xdr:rowOff>0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80DF6DBF-69B6-4A4A-B399-392D53C7A2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absolute">
    <xdr:from>
      <xdr:col>2</xdr:col>
      <xdr:colOff>681</xdr:colOff>
      <xdr:row>196</xdr:row>
      <xdr:rowOff>116296</xdr:rowOff>
    </xdr:from>
    <xdr:to>
      <xdr:col>6</xdr:col>
      <xdr:colOff>1956137</xdr:colOff>
      <xdr:row>265</xdr:row>
      <xdr:rowOff>2187</xdr:rowOff>
    </xdr:to>
    <xdr:pic>
      <xdr:nvPicPr>
        <xdr:cNvPr id="27" name="WordPictureWatermark414734923">
          <a:extLst>
            <a:ext uri="{FF2B5EF4-FFF2-40B4-BE49-F238E27FC236}">
              <a16:creationId xmlns:a16="http://schemas.microsoft.com/office/drawing/2014/main" id="{9EE75CF2-8592-456C-95A2-8775C044D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4381" y="35835046"/>
          <a:ext cx="6584606" cy="125160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2</xdr:col>
      <xdr:colOff>139065</xdr:colOff>
      <xdr:row>97</xdr:row>
      <xdr:rowOff>159147</xdr:rowOff>
    </xdr:from>
    <xdr:to>
      <xdr:col>6</xdr:col>
      <xdr:colOff>1944026</xdr:colOff>
      <xdr:row>170</xdr:row>
      <xdr:rowOff>48851</xdr:rowOff>
    </xdr:to>
    <xdr:pic>
      <xdr:nvPicPr>
        <xdr:cNvPr id="26" name="WordPictureWatermark414734923">
          <a:extLst>
            <a:ext uri="{FF2B5EF4-FFF2-40B4-BE49-F238E27FC236}">
              <a16:creationId xmlns:a16="http://schemas.microsoft.com/office/drawing/2014/main" id="{C317F6D9-46D9-4117-BEA6-F0FF6D61A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2765" y="17389872"/>
          <a:ext cx="6434111" cy="132247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2</xdr:col>
      <xdr:colOff>103680</xdr:colOff>
      <xdr:row>6</xdr:row>
      <xdr:rowOff>136221</xdr:rowOff>
    </xdr:from>
    <xdr:to>
      <xdr:col>6</xdr:col>
      <xdr:colOff>2109619</xdr:colOff>
      <xdr:row>76</xdr:row>
      <xdr:rowOff>125603</xdr:rowOff>
    </xdr:to>
    <xdr:pic>
      <xdr:nvPicPr>
        <xdr:cNvPr id="19" name="WordPictureWatermark414734923">
          <a:extLst>
            <a:ext uri="{FF2B5EF4-FFF2-40B4-BE49-F238E27FC236}">
              <a16:creationId xmlns:a16="http://schemas.microsoft.com/office/drawing/2014/main" id="{CCE5ECEF-764A-417D-ABFD-0C3DCC94D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7380" y="1345896"/>
          <a:ext cx="6635089" cy="122099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21981</xdr:colOff>
      <xdr:row>0</xdr:row>
      <xdr:rowOff>73815</xdr:rowOff>
    </xdr:from>
    <xdr:to>
      <xdr:col>1</xdr:col>
      <xdr:colOff>2098357</xdr:colOff>
      <xdr:row>3</xdr:row>
      <xdr:rowOff>219070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A6D219A9-5151-44DE-A984-476CEAC175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l="12901" t="16539" b="20608"/>
        <a:stretch/>
      </xdr:blipFill>
      <xdr:spPr>
        <a:xfrm>
          <a:off x="193431" y="73815"/>
          <a:ext cx="2076376" cy="688180"/>
        </a:xfrm>
        <a:prstGeom prst="rect">
          <a:avLst/>
        </a:prstGeom>
      </xdr:spPr>
    </xdr:pic>
    <xdr:clientData/>
  </xdr:twoCellAnchor>
  <xdr:twoCellAnchor editAs="oneCell">
    <xdr:from>
      <xdr:col>1</xdr:col>
      <xdr:colOff>14654</xdr:colOff>
      <xdr:row>85</xdr:row>
      <xdr:rowOff>56015</xdr:rowOff>
    </xdr:from>
    <xdr:to>
      <xdr:col>1</xdr:col>
      <xdr:colOff>2094548</xdr:colOff>
      <xdr:row>88</xdr:row>
      <xdr:rowOff>222626</xdr:rowOff>
    </xdr:to>
    <xdr:pic>
      <xdr:nvPicPr>
        <xdr:cNvPr id="28" name="Imagem 27">
          <a:extLst>
            <a:ext uri="{FF2B5EF4-FFF2-40B4-BE49-F238E27FC236}">
              <a16:creationId xmlns:a16="http://schemas.microsoft.com/office/drawing/2014/main" id="{EDF327C1-1935-4632-8D66-C118DB36B9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l="12753" t="16539" b="20608"/>
        <a:stretch/>
      </xdr:blipFill>
      <xdr:spPr>
        <a:xfrm>
          <a:off x="186104" y="15057890"/>
          <a:ext cx="2079894" cy="709536"/>
        </a:xfrm>
        <a:prstGeom prst="rect">
          <a:avLst/>
        </a:prstGeom>
      </xdr:spPr>
    </xdr:pic>
    <xdr:clientData/>
  </xdr:twoCellAnchor>
  <xdr:twoCellAnchor editAs="oneCell">
    <xdr:from>
      <xdr:col>1</xdr:col>
      <xdr:colOff>14654</xdr:colOff>
      <xdr:row>185</xdr:row>
      <xdr:rowOff>57039</xdr:rowOff>
    </xdr:from>
    <xdr:to>
      <xdr:col>1</xdr:col>
      <xdr:colOff>2094548</xdr:colOff>
      <xdr:row>188</xdr:row>
      <xdr:rowOff>219843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BCFBC07A-3C09-4B26-8CA5-F1BFE9ECB1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l="12754" t="16539" b="20608"/>
        <a:stretch/>
      </xdr:blipFill>
      <xdr:spPr>
        <a:xfrm>
          <a:off x="186104" y="33318339"/>
          <a:ext cx="2079894" cy="705729"/>
        </a:xfrm>
        <a:prstGeom prst="rect">
          <a:avLst/>
        </a:prstGeom>
      </xdr:spPr>
    </xdr:pic>
    <xdr:clientData/>
  </xdr:twoCellAnchor>
  <xdr:twoCellAnchor editAs="absolute">
    <xdr:from>
      <xdr:col>2</xdr:col>
      <xdr:colOff>114300</xdr:colOff>
      <xdr:row>294</xdr:row>
      <xdr:rowOff>0</xdr:rowOff>
    </xdr:from>
    <xdr:to>
      <xdr:col>6</xdr:col>
      <xdr:colOff>2069756</xdr:colOff>
      <xdr:row>363</xdr:row>
      <xdr:rowOff>28766</xdr:rowOff>
    </xdr:to>
    <xdr:pic>
      <xdr:nvPicPr>
        <xdr:cNvPr id="3" name="WordPictureWatermark414734923">
          <a:extLst>
            <a:ext uri="{FF2B5EF4-FFF2-40B4-BE49-F238E27FC236}">
              <a16:creationId xmlns:a16="http://schemas.microsoft.com/office/drawing/2014/main" id="{42198F69-3497-49B9-A98A-ADF131C33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53730525"/>
          <a:ext cx="6584606" cy="125160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14654</xdr:colOff>
      <xdr:row>282</xdr:row>
      <xdr:rowOff>142764</xdr:rowOff>
    </xdr:from>
    <xdr:to>
      <xdr:col>1</xdr:col>
      <xdr:colOff>2094548</xdr:colOff>
      <xdr:row>286</xdr:row>
      <xdr:rowOff>124593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28115BB2-D450-4A87-8DB2-C2D372CA19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l="12754" t="16539" b="20608"/>
        <a:stretch/>
      </xdr:blipFill>
      <xdr:spPr>
        <a:xfrm>
          <a:off x="186104" y="51339639"/>
          <a:ext cx="2079894" cy="7057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39</xdr:row>
      <xdr:rowOff>0</xdr:rowOff>
    </xdr:from>
    <xdr:to>
      <xdr:col>17</xdr:col>
      <xdr:colOff>46203</xdr:colOff>
      <xdr:row>60</xdr:row>
      <xdr:rowOff>180477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F8E90E3-115A-A715-BFD6-2EA3C01A8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24750" y="11944350"/>
          <a:ext cx="11371428" cy="39809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10</xdr:col>
      <xdr:colOff>219075</xdr:colOff>
      <xdr:row>3</xdr:row>
      <xdr:rowOff>95250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F96DF998-7526-4DFD-B2A0-707C95B2A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0"/>
          <a:ext cx="526732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837BDF8-66AD-46FE-8272-C75E2AEBE8CD}" name="Tabela2" displayName="Tabela2" ref="B109:E116" headerRowDxfId="33" dataDxfId="32" totalsRowDxfId="31">
  <autoFilter ref="B109:E116" xr:uid="{1837BDF8-66AD-46FE-8272-C75E2AEBE8CD}">
    <filterColumn colId="0" hiddenButton="1"/>
    <filterColumn colId="1" hiddenButton="1"/>
    <filterColumn colId="2" hiddenButton="1"/>
    <filterColumn colId="3" hiddenButton="1"/>
  </autoFilter>
  <tableColumns count="4">
    <tableColumn id="1" xr3:uid="{9FDE5110-CF64-4B2D-ADFD-1040B3768BB3}" name="Faixas" totalsRowLabel="Total" dataDxfId="30"/>
    <tableColumn id="2" xr3:uid="{D7766428-FF93-48D2-999C-B410913C4F3D}" name="Qtda. Parcelas" dataDxfId="29" totalsRowDxfId="28" dataCellStyle="Vírgula"/>
    <tableColumn id="3" xr3:uid="{6208B588-CA7B-45C1-A0E2-CC0525F5DA1D}" name="%" dataDxfId="27" totalsRowDxfId="26" dataCellStyle="Porcentagem"/>
    <tableColumn id="4" xr3:uid="{362CAE3B-29F3-4EA5-998E-76C18EA491C2}" name="Valor" totalsRowFunction="sum" dataDxfId="25" totalsRowDxfId="24" dataCellStyle="Vírgula"/>
  </tableColumns>
  <tableStyleInfo name="TableStyleLight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2612CCB-AFA8-4B5E-B1B9-1690AA57740B}" name="Tabela24" displayName="Tabela24" ref="B122:E129" totalsRowShown="0" headerRowDxfId="23" dataDxfId="22">
  <tableColumns count="4">
    <tableColumn id="1" xr3:uid="{6D37941B-B8D4-4719-90FE-5296EF878EDA}" name="Faixas" dataDxfId="21"/>
    <tableColumn id="2" xr3:uid="{9E2986BC-8D9B-4338-BA6E-54DA3D482EE1}" name="Qtda. Parcelas" dataDxfId="20" dataCellStyle="Vírgula"/>
    <tableColumn id="3" xr3:uid="{A32FF56E-2648-4F7F-9C52-6082F0D8AE74}" name="%" dataDxfId="19" dataCellStyle="Porcentagem"/>
    <tableColumn id="4" xr3:uid="{563E4F6B-6547-4313-BDEC-0294395C708C}" name="Valor" dataDxfId="18" dataCellStyle="Vírgula"/>
  </tableColumns>
  <tableStyleInfo name="TableStyleLight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DF994C7-88B5-4C2F-A4AC-C510979BD3E1}" name="Tabela25" displayName="Tabela25" ref="B145:E152" totalsRowShown="0" headerRowDxfId="17" dataDxfId="16">
  <tableColumns count="4">
    <tableColumn id="1" xr3:uid="{6E2841D1-3DF6-49E0-8B19-C4D978A43E66}" name="Faixas" dataDxfId="15"/>
    <tableColumn id="2" xr3:uid="{87EF2B7C-6AAE-4ABB-886A-AAE74D706C38}" name="Qtda. Parcelas" dataDxfId="14" dataCellStyle="Vírgula"/>
    <tableColumn id="3" xr3:uid="{319309C4-7836-45C2-A407-66248C31A7E7}" name="%" dataDxfId="13" dataCellStyle="Porcentagem"/>
    <tableColumn id="4" xr3:uid="{92B25DE3-F4D2-497C-9651-B600CCBDD838}" name="Valor" dataDxfId="12" dataCellStyle="Vírgula"/>
  </tableColumns>
  <tableStyleInfo name="TableStyleLight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57DD295-A937-48DA-8E38-B7210DEAC069}" name="Tabela26" displayName="Tabela26" ref="B159:E166" totalsRowShown="0" headerRowDxfId="11" dataDxfId="10">
  <tableColumns count="4">
    <tableColumn id="1" xr3:uid="{516822D3-B1ED-4474-8B4E-44FE7C6A129A}" name="Faixas" dataDxfId="9"/>
    <tableColumn id="2" xr3:uid="{ED7551C0-0884-4BCF-8AF2-94C1BEE18E19}" name="Qtda. Parcelas" dataDxfId="8" dataCellStyle="Vírgula"/>
    <tableColumn id="3" xr3:uid="{51EA376E-06CB-48F0-B7E2-E078793AD525}" name="%" dataDxfId="7" dataCellStyle="Porcentagem"/>
    <tableColumn id="4" xr3:uid="{D94EDBB7-3A33-4C3E-87B8-536DAAAFA9C2}" name="Valor" dataDxfId="6" dataCellStyle="Vírgula"/>
  </tableColumns>
  <tableStyleInfo name="TableStyleLight4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745CD76-7B98-4D35-8B9E-B66442EBD54B}" name="Tabela262" displayName="Tabela262" ref="B210:E218" totalsRowShown="0" headerRowDxfId="5" dataDxfId="4">
  <tableColumns count="4">
    <tableColumn id="1" xr3:uid="{2C73415B-0690-42A1-8C78-CCBAF484DBF0}" name="Faixas" dataDxfId="3"/>
    <tableColumn id="2" xr3:uid="{6A1A775D-CFF4-4C68-B6D6-55BCD2A9A93E}" name="Qtda contratos" dataDxfId="2" dataCellStyle="Vírgula"/>
    <tableColumn id="3" xr3:uid="{4DEAEE17-9ED5-4309-B8B5-B443FC3C4A2A}" name="%" dataDxfId="1" dataCellStyle="Porcentagem"/>
    <tableColumn id="4" xr3:uid="{964D0FAA-54DF-41D2-9DDF-96451727F9EA}" name="Valor" dataDxfId="0" dataCellStyle="Vírgula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E887D-0DEE-4E04-9444-E466A6818B2B}">
  <sheetPr>
    <pageSetUpPr fitToPage="1"/>
  </sheetPr>
  <dimension ref="A4:L379"/>
  <sheetViews>
    <sheetView showGridLines="0" tabSelected="1" view="pageBreakPreview" topLeftCell="A24" zoomScaleNormal="100" zoomScaleSheetLayoutView="100" workbookViewId="0">
      <selection activeCell="D41" sqref="D41"/>
    </sheetView>
  </sheetViews>
  <sheetFormatPr defaultColWidth="8.85546875" defaultRowHeight="14.25"/>
  <cols>
    <col min="1" max="1" width="2.5703125" style="3" customWidth="1"/>
    <col min="2" max="2" width="41.42578125" style="3" customWidth="1"/>
    <col min="3" max="3" width="19.28515625" style="3" customWidth="1"/>
    <col min="4" max="4" width="23.5703125" style="3" customWidth="1"/>
    <col min="5" max="5" width="14.28515625" style="3" customWidth="1"/>
    <col min="6" max="6" width="12.28515625" style="3" customWidth="1"/>
    <col min="7" max="7" width="36.7109375" style="3" bestFit="1" customWidth="1"/>
    <col min="8" max="8" width="17.28515625" style="3" bestFit="1" customWidth="1"/>
    <col min="9" max="9" width="20.28515625" style="3" bestFit="1" customWidth="1"/>
    <col min="10" max="10" width="12.5703125" style="98" bestFit="1" customWidth="1"/>
    <col min="11" max="12" width="8.85546875" style="98"/>
    <col min="13" max="16384" width="8.85546875" style="3"/>
  </cols>
  <sheetData>
    <row r="4" spans="1:9" ht="18.75" thickBot="1">
      <c r="A4" s="1"/>
      <c r="B4" s="1"/>
      <c r="C4" s="1"/>
      <c r="D4" s="2" t="s">
        <v>255</v>
      </c>
      <c r="E4" s="1"/>
      <c r="F4" s="1"/>
      <c r="G4" s="1"/>
      <c r="H4" s="1"/>
      <c r="I4" s="1"/>
    </row>
    <row r="5" spans="1:9" ht="15" thickTop="1">
      <c r="B5" s="4" t="s">
        <v>274</v>
      </c>
      <c r="I5" s="121">
        <v>44986</v>
      </c>
    </row>
    <row r="6" spans="1:9">
      <c r="B6" s="4"/>
      <c r="I6" s="5"/>
    </row>
    <row r="7" spans="1:9" ht="15">
      <c r="B7" s="134" t="s">
        <v>94</v>
      </c>
      <c r="C7" s="135"/>
      <c r="D7" s="136"/>
    </row>
    <row r="8" spans="1:9" ht="7.15" customHeight="1">
      <c r="B8" s="6"/>
      <c r="C8" s="6"/>
      <c r="D8" s="6"/>
    </row>
    <row r="9" spans="1:9" ht="15.75">
      <c r="B9" s="3" t="s">
        <v>70</v>
      </c>
      <c r="C9" s="6"/>
      <c r="D9" s="7" t="s">
        <v>72</v>
      </c>
      <c r="G9" s="38"/>
    </row>
    <row r="10" spans="1:9">
      <c r="B10" s="3" t="s">
        <v>71</v>
      </c>
      <c r="C10" s="6"/>
      <c r="D10" s="7" t="s">
        <v>251</v>
      </c>
    </row>
    <row r="11" spans="1:9">
      <c r="B11" s="3" t="s">
        <v>0</v>
      </c>
      <c r="D11" s="8">
        <v>126000000</v>
      </c>
    </row>
    <row r="12" spans="1:9">
      <c r="B12" s="3" t="s">
        <v>1</v>
      </c>
      <c r="D12" s="9">
        <v>44712</v>
      </c>
    </row>
    <row r="13" spans="1:9">
      <c r="B13" s="3" t="s">
        <v>2</v>
      </c>
      <c r="D13" s="10">
        <v>46524</v>
      </c>
    </row>
    <row r="14" spans="1:9">
      <c r="B14" s="3" t="s">
        <v>3</v>
      </c>
      <c r="D14" s="11">
        <v>9.5000000000000001E-2</v>
      </c>
    </row>
    <row r="15" spans="1:9">
      <c r="B15" s="3" t="s">
        <v>4</v>
      </c>
      <c r="D15" s="7" t="s">
        <v>252</v>
      </c>
    </row>
    <row r="16" spans="1:9">
      <c r="B16" s="3" t="s">
        <v>5</v>
      </c>
      <c r="D16" s="8">
        <v>1000</v>
      </c>
    </row>
    <row r="17" spans="2:8">
      <c r="B17" s="3" t="s">
        <v>6</v>
      </c>
      <c r="D17" s="8">
        <v>126000000</v>
      </c>
    </row>
    <row r="18" spans="2:8">
      <c r="B18" s="3" t="s">
        <v>7</v>
      </c>
      <c r="D18" s="8">
        <v>92000</v>
      </c>
    </row>
    <row r="19" spans="2:8">
      <c r="B19" s="3" t="s">
        <v>8</v>
      </c>
      <c r="D19" s="12" t="s">
        <v>89</v>
      </c>
    </row>
    <row r="20" spans="2:8">
      <c r="B20" s="3" t="s">
        <v>87</v>
      </c>
      <c r="D20" s="7" t="s">
        <v>69</v>
      </c>
    </row>
    <row r="21" spans="2:8">
      <c r="B21" s="3" t="s">
        <v>9</v>
      </c>
      <c r="D21" s="115" t="s">
        <v>253</v>
      </c>
    </row>
    <row r="22" spans="2:8">
      <c r="B22" s="3" t="s">
        <v>275</v>
      </c>
      <c r="D22" s="115" t="s">
        <v>276</v>
      </c>
    </row>
    <row r="24" spans="2:8" ht="15">
      <c r="B24" s="134" t="s">
        <v>10</v>
      </c>
      <c r="C24" s="135"/>
      <c r="D24" s="135"/>
      <c r="E24" s="136"/>
      <c r="G24" s="134" t="s">
        <v>90</v>
      </c>
      <c r="H24" s="136"/>
    </row>
    <row r="25" spans="2:8" ht="6.6" customHeight="1"/>
    <row r="26" spans="2:8">
      <c r="B26" s="3" t="s">
        <v>24</v>
      </c>
      <c r="D26" s="7" t="s">
        <v>11</v>
      </c>
      <c r="E26" s="7" t="s">
        <v>17</v>
      </c>
    </row>
    <row r="27" spans="2:8">
      <c r="B27" s="3" t="s">
        <v>296</v>
      </c>
      <c r="D27" s="13">
        <v>94256968.784799978</v>
      </c>
      <c r="E27" s="14">
        <v>1031.6899274299999</v>
      </c>
      <c r="G27" s="3" t="s">
        <v>12</v>
      </c>
      <c r="H27" s="15">
        <v>0</v>
      </c>
    </row>
    <row r="28" spans="2:8">
      <c r="B28" s="3" t="s">
        <v>13</v>
      </c>
      <c r="D28" s="13">
        <v>0</v>
      </c>
      <c r="E28" s="16">
        <v>0</v>
      </c>
      <c r="G28" s="3" t="s">
        <v>19</v>
      </c>
      <c r="H28" s="15">
        <v>0</v>
      </c>
    </row>
    <row r="29" spans="2:8">
      <c r="B29" s="17" t="s">
        <v>14</v>
      </c>
      <c r="D29" s="13">
        <v>658504.53876000002</v>
      </c>
      <c r="E29" s="16">
        <v>7.1576580300000003</v>
      </c>
      <c r="G29" s="3" t="s">
        <v>18</v>
      </c>
      <c r="H29" s="15">
        <v>0</v>
      </c>
    </row>
    <row r="30" spans="2:8">
      <c r="B30" s="17" t="s">
        <v>15</v>
      </c>
      <c r="D30" s="13">
        <v>0</v>
      </c>
      <c r="E30" s="16">
        <v>0</v>
      </c>
    </row>
    <row r="31" spans="2:8">
      <c r="B31" s="3" t="s">
        <v>16</v>
      </c>
      <c r="D31" s="13">
        <f>D28+D29+D30</f>
        <v>658504.53876000002</v>
      </c>
      <c r="E31" s="16">
        <f>E28+E29+E30</f>
        <v>7.1576580300000003</v>
      </c>
    </row>
    <row r="32" spans="2:8">
      <c r="B32" s="18" t="s">
        <v>297</v>
      </c>
      <c r="D32" s="13">
        <f>D27-D31</f>
        <v>93598464.246039972</v>
      </c>
      <c r="E32" s="14">
        <f>E27-E31</f>
        <v>1024.5322693999999</v>
      </c>
    </row>
    <row r="34" spans="2:9" ht="15">
      <c r="B34" s="134" t="s">
        <v>91</v>
      </c>
      <c r="C34" s="135"/>
      <c r="D34" s="136"/>
    </row>
    <row r="35" spans="2:9" ht="6.6" customHeight="1"/>
    <row r="36" spans="2:9">
      <c r="B36" s="17" t="s">
        <v>92</v>
      </c>
      <c r="D36" s="19">
        <v>45016</v>
      </c>
    </row>
    <row r="37" spans="2:9">
      <c r="B37" s="17" t="s">
        <v>271</v>
      </c>
      <c r="D37" s="20">
        <v>190.84</v>
      </c>
    </row>
    <row r="38" spans="2:9">
      <c r="B38" s="3" t="s">
        <v>20</v>
      </c>
      <c r="D38" s="20">
        <f>SUM(D39:D45)</f>
        <v>11854560.4</v>
      </c>
      <c r="E38" s="22"/>
    </row>
    <row r="39" spans="2:9">
      <c r="B39" s="23" t="s">
        <v>21</v>
      </c>
      <c r="D39" s="24">
        <v>0</v>
      </c>
      <c r="E39" s="72"/>
    </row>
    <row r="40" spans="2:9">
      <c r="B40" s="25" t="s">
        <v>23</v>
      </c>
      <c r="C40" s="3">
        <v>201</v>
      </c>
      <c r="D40" s="20">
        <v>11469532.26</v>
      </c>
      <c r="E40" s="117"/>
    </row>
    <row r="41" spans="2:9">
      <c r="B41" s="25" t="s">
        <v>80</v>
      </c>
      <c r="C41" s="3">
        <v>203</v>
      </c>
      <c r="D41" s="20">
        <v>37777.160000000003</v>
      </c>
      <c r="E41" s="26"/>
    </row>
    <row r="42" spans="2:9">
      <c r="B42" s="25" t="s">
        <v>260</v>
      </c>
      <c r="D42" s="20">
        <v>0</v>
      </c>
      <c r="E42" s="26"/>
    </row>
    <row r="43" spans="2:9">
      <c r="B43" s="25" t="s">
        <v>263</v>
      </c>
      <c r="C43" s="3">
        <v>202</v>
      </c>
      <c r="D43" s="20">
        <v>347250.98</v>
      </c>
      <c r="E43" s="27"/>
      <c r="I43" s="72"/>
    </row>
    <row r="44" spans="2:9">
      <c r="B44" s="25" t="s">
        <v>22</v>
      </c>
      <c r="D44" s="20">
        <v>0</v>
      </c>
      <c r="E44" s="26"/>
    </row>
    <row r="45" spans="2:9">
      <c r="B45" s="72"/>
      <c r="C45" s="26"/>
      <c r="D45" s="27"/>
      <c r="E45" s="26"/>
    </row>
    <row r="46" spans="2:9">
      <c r="B46" s="72"/>
      <c r="E46" s="26"/>
    </row>
    <row r="47" spans="2:9">
      <c r="G47" s="21"/>
      <c r="H47" s="26"/>
    </row>
    <row r="48" spans="2:9" ht="15">
      <c r="B48" s="134" t="s">
        <v>25</v>
      </c>
      <c r="C48" s="135"/>
      <c r="D48" s="136"/>
      <c r="F48" s="26"/>
    </row>
    <row r="49" spans="2:8" ht="6.6" customHeight="1"/>
    <row r="50" spans="2:8">
      <c r="B50" s="17" t="s">
        <v>26</v>
      </c>
      <c r="D50" s="39">
        <v>12422992.789999999</v>
      </c>
    </row>
    <row r="51" spans="2:8">
      <c r="B51" s="3" t="s">
        <v>27</v>
      </c>
      <c r="D51" s="39">
        <v>0</v>
      </c>
    </row>
    <row r="52" spans="2:8">
      <c r="B52" s="18" t="s">
        <v>28</v>
      </c>
      <c r="D52" s="39">
        <v>0</v>
      </c>
    </row>
    <row r="53" spans="2:8">
      <c r="B53" s="3" t="s">
        <v>259</v>
      </c>
      <c r="D53" s="39">
        <v>0</v>
      </c>
    </row>
    <row r="54" spans="2:8" ht="15">
      <c r="B54" s="3" t="s">
        <v>266</v>
      </c>
      <c r="D54" s="39">
        <v>0</v>
      </c>
      <c r="E54"/>
    </row>
    <row r="55" spans="2:8">
      <c r="B55" s="3" t="s">
        <v>258</v>
      </c>
      <c r="D55" s="39">
        <v>108365.77000000142</v>
      </c>
    </row>
    <row r="56" spans="2:8">
      <c r="B56" s="3" t="s">
        <v>29</v>
      </c>
      <c r="D56" s="39">
        <v>-18102.78</v>
      </c>
    </row>
    <row r="57" spans="2:8">
      <c r="B57" s="17" t="s">
        <v>30</v>
      </c>
      <c r="D57" s="39">
        <v>0</v>
      </c>
    </row>
    <row r="58" spans="2:8">
      <c r="B58" s="3" t="s">
        <v>254</v>
      </c>
      <c r="D58" s="39">
        <v>0</v>
      </c>
      <c r="G58" s="26"/>
      <c r="H58" s="26"/>
    </row>
    <row r="59" spans="2:8">
      <c r="B59" s="17" t="s">
        <v>261</v>
      </c>
      <c r="D59" s="39">
        <v>-658504.54</v>
      </c>
      <c r="E59" s="70"/>
      <c r="G59" s="26"/>
      <c r="H59" s="26"/>
    </row>
    <row r="60" spans="2:8">
      <c r="B60" s="3" t="s">
        <v>31</v>
      </c>
      <c r="D60" s="39">
        <v>0</v>
      </c>
      <c r="G60" s="26"/>
      <c r="H60" s="26"/>
    </row>
    <row r="61" spans="2:8">
      <c r="B61" s="3" t="s">
        <v>32</v>
      </c>
      <c r="D61" s="39">
        <v>0</v>
      </c>
      <c r="G61" s="26"/>
      <c r="H61" s="26"/>
    </row>
    <row r="62" spans="2:8">
      <c r="B62" s="3" t="s">
        <v>33</v>
      </c>
      <c r="D62" s="39">
        <v>0</v>
      </c>
      <c r="E62" s="29"/>
    </row>
    <row r="63" spans="2:8">
      <c r="B63" s="17" t="s">
        <v>34</v>
      </c>
      <c r="D63" s="39">
        <v>0</v>
      </c>
      <c r="E63" s="70"/>
    </row>
    <row r="64" spans="2:8">
      <c r="B64" s="17" t="s">
        <v>35</v>
      </c>
      <c r="C64" s="70"/>
      <c r="D64" s="39">
        <f>SUM(D50:D63)</f>
        <v>11854751.240000002</v>
      </c>
      <c r="E64" s="70"/>
    </row>
    <row r="65" spans="2:5">
      <c r="B65" s="17"/>
      <c r="D65" s="70"/>
      <c r="E65" s="70"/>
    </row>
    <row r="66" spans="2:5">
      <c r="B66" s="137" t="s">
        <v>93</v>
      </c>
      <c r="C66" s="138"/>
      <c r="D66" s="139"/>
    </row>
    <row r="67" spans="2:5" ht="6.6" customHeight="1"/>
    <row r="68" spans="2:5">
      <c r="B68" s="3" t="s">
        <v>95</v>
      </c>
      <c r="C68" s="7" t="s">
        <v>73</v>
      </c>
      <c r="D68" s="7" t="s">
        <v>11</v>
      </c>
    </row>
    <row r="69" spans="2:5">
      <c r="B69" s="25" t="s">
        <v>272</v>
      </c>
      <c r="C69" s="28">
        <v>45017</v>
      </c>
      <c r="D69" s="14">
        <v>-735457.24</v>
      </c>
    </row>
    <row r="70" spans="2:5">
      <c r="B70" s="25" t="s">
        <v>43</v>
      </c>
      <c r="C70" s="28">
        <v>45017</v>
      </c>
      <c r="D70" s="14">
        <v>-4716.41</v>
      </c>
    </row>
    <row r="71" spans="2:5">
      <c r="B71" s="25"/>
      <c r="C71" s="28"/>
      <c r="D71" s="14"/>
    </row>
    <row r="72" spans="2:5">
      <c r="B72" s="25"/>
      <c r="C72" s="28"/>
      <c r="D72" s="14"/>
    </row>
    <row r="73" spans="2:5">
      <c r="B73" s="25"/>
      <c r="C73" s="28"/>
      <c r="D73" s="14"/>
    </row>
    <row r="74" spans="2:5">
      <c r="B74" s="25"/>
      <c r="C74" s="28"/>
      <c r="D74" s="14"/>
    </row>
    <row r="75" spans="2:5">
      <c r="B75" s="25"/>
      <c r="C75" s="28"/>
      <c r="D75" s="14"/>
    </row>
    <row r="76" spans="2:5">
      <c r="B76" s="25"/>
      <c r="C76" s="28"/>
      <c r="D76" s="14"/>
    </row>
    <row r="77" spans="2:5">
      <c r="B77" s="25"/>
      <c r="C77" s="28"/>
      <c r="D77" s="14"/>
    </row>
    <row r="78" spans="2:5">
      <c r="B78" s="25"/>
      <c r="C78" s="28"/>
      <c r="D78" s="14"/>
    </row>
    <row r="79" spans="2:5">
      <c r="B79" s="25"/>
      <c r="C79" s="28"/>
      <c r="D79" s="14"/>
    </row>
    <row r="80" spans="2:5">
      <c r="B80" s="25"/>
      <c r="C80" s="28"/>
      <c r="D80" s="14"/>
    </row>
    <row r="81" spans="1:9">
      <c r="B81" s="25"/>
      <c r="C81" s="28"/>
      <c r="D81" s="14"/>
    </row>
    <row r="82" spans="1:9">
      <c r="B82" s="25"/>
      <c r="C82" s="28"/>
      <c r="D82" s="14"/>
    </row>
    <row r="83" spans="1:9">
      <c r="B83" s="25"/>
      <c r="C83" s="28"/>
      <c r="D83" s="14"/>
    </row>
    <row r="84" spans="1:9">
      <c r="B84" s="25"/>
      <c r="C84" s="28"/>
      <c r="D84" s="14"/>
    </row>
    <row r="85" spans="1:9">
      <c r="B85" s="25"/>
      <c r="C85" s="28"/>
      <c r="D85" s="14"/>
    </row>
    <row r="89" spans="1:9" ht="18.75" thickBot="1">
      <c r="A89" s="1"/>
      <c r="B89" s="1"/>
      <c r="C89" s="1"/>
      <c r="D89" s="2" t="s">
        <v>255</v>
      </c>
      <c r="E89" s="1"/>
      <c r="F89" s="1"/>
      <c r="G89" s="1"/>
      <c r="H89" s="1"/>
      <c r="I89" s="1"/>
    </row>
    <row r="90" spans="1:9" ht="15" thickTop="1">
      <c r="B90" s="4" t="s">
        <v>274</v>
      </c>
      <c r="I90" s="5">
        <f>I5</f>
        <v>44986</v>
      </c>
    </row>
    <row r="91" spans="1:9">
      <c r="B91" s="25"/>
      <c r="C91" s="28"/>
      <c r="D91" s="14"/>
    </row>
    <row r="92" spans="1:9">
      <c r="E92" s="29"/>
    </row>
    <row r="93" spans="1:9" ht="15">
      <c r="B93" s="134" t="s">
        <v>75</v>
      </c>
      <c r="C93" s="135"/>
      <c r="D93" s="136"/>
    </row>
    <row r="94" spans="1:9">
      <c r="B94" s="6"/>
      <c r="C94" s="6"/>
      <c r="D94" s="6"/>
    </row>
    <row r="95" spans="1:9" ht="6.6" customHeight="1"/>
    <row r="96" spans="1:9" ht="20.25">
      <c r="B96" s="142" t="s">
        <v>56</v>
      </c>
      <c r="C96" s="142"/>
      <c r="D96" s="142"/>
      <c r="E96" s="142"/>
      <c r="F96" s="142"/>
      <c r="G96" s="142"/>
      <c r="H96" s="142"/>
    </row>
    <row r="97" spans="2:8" ht="6.6" customHeight="1"/>
    <row r="99" spans="2:8" ht="15">
      <c r="B99" s="134" t="s">
        <v>81</v>
      </c>
      <c r="C99" s="135"/>
      <c r="D99" s="136"/>
    </row>
    <row r="100" spans="2:8" ht="8.4499999999999993" customHeight="1">
      <c r="B100" s="6"/>
      <c r="C100" s="6"/>
      <c r="D100" s="6"/>
    </row>
    <row r="101" spans="2:8" ht="16.5">
      <c r="B101" s="3" t="s">
        <v>88</v>
      </c>
      <c r="C101" s="14">
        <v>0</v>
      </c>
      <c r="D101" s="26"/>
      <c r="E101" s="27"/>
    </row>
    <row r="102" spans="2:8">
      <c r="B102" s="3" t="s">
        <v>44</v>
      </c>
      <c r="C102" s="14">
        <f>SUM(C103:C105)</f>
        <v>0</v>
      </c>
      <c r="D102" s="30">
        <f>IFERROR(C102/C101,0)</f>
        <v>0</v>
      </c>
    </row>
    <row r="103" spans="2:8">
      <c r="B103" s="25" t="s">
        <v>45</v>
      </c>
      <c r="C103" s="14">
        <f>SUMIFS('Recebimento Mês_Aztronic'!AD:AD,'Recebimento Mês_Aztronic'!Y:Y,"Pago em dia")</f>
        <v>0</v>
      </c>
      <c r="D103" s="30">
        <f>IFERROR(C103/C102,0)</f>
        <v>0</v>
      </c>
    </row>
    <row r="104" spans="2:8">
      <c r="B104" s="25" t="s">
        <v>46</v>
      </c>
      <c r="C104" s="14">
        <f>E116</f>
        <v>0</v>
      </c>
      <c r="D104" s="30">
        <f>IFERROR(C104/C103,0)</f>
        <v>0</v>
      </c>
    </row>
    <row r="105" spans="2:8">
      <c r="B105" s="25" t="s">
        <v>47</v>
      </c>
      <c r="C105" s="14">
        <f>E129</f>
        <v>0</v>
      </c>
      <c r="D105" s="30">
        <f>IFERROR(C105/C104,0)</f>
        <v>0</v>
      </c>
    </row>
    <row r="107" spans="2:8">
      <c r="B107" s="3" t="s">
        <v>48</v>
      </c>
      <c r="G107" s="140" t="s">
        <v>67</v>
      </c>
      <c r="H107" s="140"/>
    </row>
    <row r="109" spans="2:8">
      <c r="B109" s="31" t="s">
        <v>66</v>
      </c>
      <c r="C109" s="31" t="s">
        <v>65</v>
      </c>
      <c r="D109" s="31" t="s">
        <v>63</v>
      </c>
      <c r="E109" s="31" t="s">
        <v>64</v>
      </c>
    </row>
    <row r="110" spans="2:8">
      <c r="B110" s="3" t="s">
        <v>49</v>
      </c>
      <c r="C110" s="32">
        <f>COUNTIFS('Recebimento Mês_Aztronic'!Y:Y,"Pago antecipado",'Recebimento Mês_Aztronic'!AA:AA,Tabela2[[#This Row],[Faixas]])</f>
        <v>0</v>
      </c>
      <c r="D110" s="15">
        <f t="shared" ref="D110:D115" si="0">IFERROR(E110/$E$116,0)</f>
        <v>0</v>
      </c>
      <c r="E110" s="14">
        <f>SUMIFS('Recebimento Mês_Aztronic'!AD:AD,'Recebimento Mês_Aztronic'!Y:Y,"Pago Antecipado",'Recebimento Mês_Aztronic'!AA:AA,Tabela2[[#This Row],[Faixas]])</f>
        <v>0</v>
      </c>
      <c r="H110" s="26"/>
    </row>
    <row r="111" spans="2:8">
      <c r="B111" s="3" t="s">
        <v>50</v>
      </c>
      <c r="C111" s="32">
        <f>COUNTIFS('Recebimento Mês_Aztronic'!Y:Y,"Pago antecipado",'Recebimento Mês_Aztronic'!AA:AA,Tabela2[[#This Row],[Faixas]])</f>
        <v>0</v>
      </c>
      <c r="D111" s="15">
        <f t="shared" si="0"/>
        <v>0</v>
      </c>
      <c r="E111" s="14">
        <f>SUMIFS('Recebimento Mês_Aztronic'!AD:AD,'Recebimento Mês_Aztronic'!Y:Y,"Pago Antecipado",'Recebimento Mês_Aztronic'!AA:AA,Tabela2[[#This Row],[Faixas]])</f>
        <v>0</v>
      </c>
      <c r="H111" s="26"/>
    </row>
    <row r="112" spans="2:8">
      <c r="B112" s="3" t="s">
        <v>51</v>
      </c>
      <c r="C112" s="32">
        <f>COUNTIFS('Recebimento Mês_Aztronic'!Y:Y,"Pago antecipado",'Recebimento Mês_Aztronic'!AA:AA,Tabela2[[#This Row],[Faixas]])</f>
        <v>0</v>
      </c>
      <c r="D112" s="15">
        <f t="shared" si="0"/>
        <v>0</v>
      </c>
      <c r="E112" s="14">
        <f>SUMIFS('Recebimento Mês_Aztronic'!AD:AD,'Recebimento Mês_Aztronic'!Y:Y,"Pago Antecipado",'Recebimento Mês_Aztronic'!AA:AA,Tabela2[[#This Row],[Faixas]])</f>
        <v>0</v>
      </c>
      <c r="H112" s="26"/>
    </row>
    <row r="113" spans="2:9">
      <c r="B113" s="3" t="s">
        <v>52</v>
      </c>
      <c r="C113" s="32">
        <f>COUNTIFS('Recebimento Mês_Aztronic'!Y:Y,"Pago antecipado",'Recebimento Mês_Aztronic'!AA:AA,Tabela2[[#This Row],[Faixas]])</f>
        <v>0</v>
      </c>
      <c r="D113" s="15">
        <f t="shared" si="0"/>
        <v>0</v>
      </c>
      <c r="E113" s="14">
        <f>SUMIFS('Recebimento Mês_Aztronic'!AD:AD,'Recebimento Mês_Aztronic'!Y:Y,"Pago Antecipado",'Recebimento Mês_Aztronic'!AA:AA,Tabela2[[#This Row],[Faixas]])</f>
        <v>0</v>
      </c>
      <c r="H113" s="26"/>
    </row>
    <row r="114" spans="2:9">
      <c r="B114" s="3" t="s">
        <v>53</v>
      </c>
      <c r="C114" s="32">
        <f>COUNTIFS('Recebimento Mês_Aztronic'!Y:Y,"Pago antecipado",'Recebimento Mês_Aztronic'!AA:AA,Tabela2[[#This Row],[Faixas]])</f>
        <v>0</v>
      </c>
      <c r="D114" s="15">
        <f t="shared" si="0"/>
        <v>0</v>
      </c>
      <c r="E114" s="14">
        <f>SUMIFS('Recebimento Mês_Aztronic'!AD:AD,'Recebimento Mês_Aztronic'!Y:Y,"Pago Antecipado",'Recebimento Mês_Aztronic'!AA:AA,Tabela2[[#This Row],[Faixas]])</f>
        <v>0</v>
      </c>
      <c r="H114" s="26"/>
    </row>
    <row r="115" spans="2:9">
      <c r="B115" s="3" t="s">
        <v>54</v>
      </c>
      <c r="C115" s="32">
        <f>COUNTIFS('Recebimento Mês_Aztronic'!Y:Y,"Pago antecipado",'Recebimento Mês_Aztronic'!AA:AA,Tabela2[[#This Row],[Faixas]])</f>
        <v>0</v>
      </c>
      <c r="D115" s="15">
        <f t="shared" si="0"/>
        <v>0</v>
      </c>
      <c r="E115" s="14">
        <f>SUMIFS('Recebimento Mês_Aztronic'!AD:AD,'Recebimento Mês_Aztronic'!Y:Y,"Pago Antecipado",'Recebimento Mês_Aztronic'!AA:AA,Tabela2[[#This Row],[Faixas]])</f>
        <v>0</v>
      </c>
      <c r="H115" s="26"/>
    </row>
    <row r="116" spans="2:9">
      <c r="B116" s="3" t="s">
        <v>11</v>
      </c>
      <c r="C116" s="32">
        <f>SUM(C110:C115)</f>
        <v>0</v>
      </c>
      <c r="D116" s="15">
        <f>SUM(D110:D115)</f>
        <v>0</v>
      </c>
      <c r="E116" s="14">
        <f>SUM(E110:E115)</f>
        <v>0</v>
      </c>
      <c r="H116" s="27"/>
    </row>
    <row r="117" spans="2:9" ht="12.6" customHeight="1">
      <c r="H117" s="26"/>
    </row>
    <row r="119" spans="2:9">
      <c r="B119" s="4"/>
      <c r="I119" s="5"/>
    </row>
    <row r="120" spans="2:9">
      <c r="B120" s="3" t="s">
        <v>55</v>
      </c>
      <c r="C120" s="26"/>
      <c r="G120" s="140" t="s">
        <v>68</v>
      </c>
      <c r="H120" s="140"/>
    </row>
    <row r="121" spans="2:9">
      <c r="B121" s="4"/>
      <c r="H121" s="26"/>
    </row>
    <row r="122" spans="2:9">
      <c r="B122" s="31" t="s">
        <v>66</v>
      </c>
      <c r="C122" s="31" t="s">
        <v>65</v>
      </c>
      <c r="D122" s="31" t="s">
        <v>63</v>
      </c>
      <c r="E122" s="31" t="s">
        <v>64</v>
      </c>
      <c r="H122" s="26"/>
    </row>
    <row r="123" spans="2:9">
      <c r="B123" s="3" t="s">
        <v>49</v>
      </c>
      <c r="C123" s="32">
        <f>COUNTIFS('Recebimento Mês_Aztronic'!Y:Y,"Pago em atraso",'Recebimento Mês_Aztronic'!AA:AA,Tabela24[[#This Row],[Faixas]])</f>
        <v>0</v>
      </c>
      <c r="D123" s="15">
        <f>IFERROR(E123/$E$129,0)</f>
        <v>0</v>
      </c>
      <c r="E123" s="14">
        <f>SUMIFS('Recebimento Mês_Aztronic'!AD:AD,'Recebimento Mês_Aztronic'!Y:Y,"Pago em atraso",'Recebimento Mês_Aztronic'!AA:AA,Tabela24[[#This Row],[Faixas]])</f>
        <v>0</v>
      </c>
      <c r="H123" s="26"/>
    </row>
    <row r="124" spans="2:9">
      <c r="B124" s="3" t="s">
        <v>50</v>
      </c>
      <c r="C124" s="32">
        <f>COUNTIFS('Recebimento Mês_Aztronic'!Y:Y,"Pago em atraso",'Recebimento Mês_Aztronic'!AA:AA,Tabela24[[#This Row],[Faixas]])</f>
        <v>0</v>
      </c>
      <c r="D124" s="15">
        <f t="shared" ref="D124:D128" si="1">IFERROR(E124/$E$129,0)</f>
        <v>0</v>
      </c>
      <c r="E124" s="14">
        <f>SUMIFS('Recebimento Mês_Aztronic'!AD:AD,'Recebimento Mês_Aztronic'!Y:Y,"Pago em atraso",'Recebimento Mês_Aztronic'!AA:AA,Tabela24[[#This Row],[Faixas]])</f>
        <v>0</v>
      </c>
      <c r="H124" s="26"/>
    </row>
    <row r="125" spans="2:9">
      <c r="B125" s="3" t="s">
        <v>51</v>
      </c>
      <c r="C125" s="32">
        <f>COUNTIFS('Recebimento Mês_Aztronic'!Y:Y,"Pago em atraso",'Recebimento Mês_Aztronic'!AA:AA,Tabela24[[#This Row],[Faixas]])</f>
        <v>0</v>
      </c>
      <c r="D125" s="15">
        <f t="shared" si="1"/>
        <v>0</v>
      </c>
      <c r="E125" s="14">
        <f>SUMIFS('Recebimento Mês_Aztronic'!AD:AD,'Recebimento Mês_Aztronic'!Y:Y,"Pago em atraso",'Recebimento Mês_Aztronic'!AA:AA,Tabela24[[#This Row],[Faixas]])</f>
        <v>0</v>
      </c>
      <c r="H125" s="26"/>
    </row>
    <row r="126" spans="2:9">
      <c r="B126" s="3" t="s">
        <v>52</v>
      </c>
      <c r="C126" s="32">
        <f>COUNTIFS('Recebimento Mês_Aztronic'!Y:Y,"Pago em atraso",'Recebimento Mês_Aztronic'!AA:AA,Tabela24[[#This Row],[Faixas]])</f>
        <v>0</v>
      </c>
      <c r="D126" s="15">
        <f t="shared" si="1"/>
        <v>0</v>
      </c>
      <c r="E126" s="14">
        <f>SUMIFS('Recebimento Mês_Aztronic'!AD:AD,'Recebimento Mês_Aztronic'!Y:Y,"Pago em atraso",'Recebimento Mês_Aztronic'!AA:AA,Tabela24[[#This Row],[Faixas]])</f>
        <v>0</v>
      </c>
      <c r="H126" s="26"/>
    </row>
    <row r="127" spans="2:9">
      <c r="B127" s="3" t="s">
        <v>53</v>
      </c>
      <c r="C127" s="32">
        <f>COUNTIFS('Recebimento Mês_Aztronic'!Y:Y,"Pago em atraso",'Recebimento Mês_Aztronic'!AA:AA,Tabela24[[#This Row],[Faixas]])</f>
        <v>0</v>
      </c>
      <c r="D127" s="15">
        <f t="shared" si="1"/>
        <v>0</v>
      </c>
      <c r="E127" s="14">
        <f>SUMIFS('Recebimento Mês_Aztronic'!AD:AD,'Recebimento Mês_Aztronic'!Y:Y,"Pago em atraso",'Recebimento Mês_Aztronic'!AA:AA,Tabela24[[#This Row],[Faixas]])</f>
        <v>0</v>
      </c>
      <c r="H127" s="26"/>
    </row>
    <row r="128" spans="2:9">
      <c r="B128" s="3" t="s">
        <v>54</v>
      </c>
      <c r="C128" s="32">
        <f>COUNTIFS('Recebimento Mês_Aztronic'!Y:Y,"Pago em atraso",'Recebimento Mês_Aztronic'!AA:AA,Tabela24[[#This Row],[Faixas]])</f>
        <v>0</v>
      </c>
      <c r="D128" s="15">
        <f t="shared" si="1"/>
        <v>0</v>
      </c>
      <c r="E128" s="14">
        <f>SUMIFS('Recebimento Mês_Aztronic'!AD:AD,'Recebimento Mês_Aztronic'!Y:Y,"Pago em atraso",'Recebimento Mês_Aztronic'!AA:AA,Tabela24[[#This Row],[Faixas]])</f>
        <v>0</v>
      </c>
      <c r="H128" s="26"/>
    </row>
    <row r="129" spans="2:8">
      <c r="B129" s="3" t="s">
        <v>11</v>
      </c>
      <c r="C129" s="32">
        <f>SUM(C123:C128)</f>
        <v>0</v>
      </c>
      <c r="D129" s="15">
        <f>SUM(D123:D128)</f>
        <v>0</v>
      </c>
      <c r="E129" s="14">
        <f>SUM(E123:E128)</f>
        <v>0</v>
      </c>
      <c r="H129" s="26"/>
    </row>
    <row r="130" spans="2:8">
      <c r="C130" s="26"/>
      <c r="H130" s="26"/>
    </row>
    <row r="132" spans="2:8" ht="20.25">
      <c r="B132" s="142" t="s">
        <v>82</v>
      </c>
      <c r="C132" s="142"/>
      <c r="D132" s="142"/>
      <c r="E132" s="142"/>
      <c r="F132" s="142"/>
      <c r="G132" s="142"/>
      <c r="H132" s="142"/>
    </row>
    <row r="134" spans="2:8" ht="15">
      <c r="B134" s="134" t="s">
        <v>81</v>
      </c>
      <c r="C134" s="135"/>
      <c r="D134" s="136"/>
    </row>
    <row r="135" spans="2:8">
      <c r="B135" s="6"/>
      <c r="C135" s="6"/>
      <c r="D135" s="6"/>
    </row>
    <row r="136" spans="2:8">
      <c r="B136" s="3" t="s">
        <v>170</v>
      </c>
      <c r="C136" s="14">
        <f>SUM(C137:C139)</f>
        <v>0</v>
      </c>
    </row>
    <row r="137" spans="2:8">
      <c r="B137" s="25" t="s">
        <v>45</v>
      </c>
      <c r="C137" s="14">
        <f>SUMIFS('Recebimento Historico_VERSATO'!AF:AF,'Recebimento Historico_VERSATO'!AA:AA,"Pago em dia")</f>
        <v>0</v>
      </c>
      <c r="D137" s="30">
        <f>IFERROR(C137/$C$136,0)</f>
        <v>0</v>
      </c>
    </row>
    <row r="138" spans="2:8">
      <c r="B138" s="25" t="s">
        <v>46</v>
      </c>
      <c r="C138" s="14">
        <f>E152</f>
        <v>0</v>
      </c>
      <c r="D138" s="30">
        <f>IFERROR(C138/$C$136,0)</f>
        <v>0</v>
      </c>
    </row>
    <row r="139" spans="2:8">
      <c r="B139" s="25" t="s">
        <v>47</v>
      </c>
      <c r="C139" s="14">
        <f>E166</f>
        <v>0</v>
      </c>
      <c r="D139" s="30">
        <f>IFERROR(C139/$C$136,0)</f>
        <v>0</v>
      </c>
    </row>
    <row r="143" spans="2:8">
      <c r="B143" s="3" t="s">
        <v>48</v>
      </c>
      <c r="G143" s="140" t="s">
        <v>267</v>
      </c>
      <c r="H143" s="140"/>
    </row>
    <row r="144" spans="2:8" ht="18">
      <c r="G144" s="33"/>
      <c r="H144" s="33"/>
    </row>
    <row r="145" spans="2:8">
      <c r="B145" s="31" t="s">
        <v>66</v>
      </c>
      <c r="C145" s="31" t="s">
        <v>65</v>
      </c>
      <c r="D145" s="31" t="s">
        <v>63</v>
      </c>
      <c r="E145" s="31" t="s">
        <v>64</v>
      </c>
    </row>
    <row r="146" spans="2:8">
      <c r="B146" s="3" t="s">
        <v>49</v>
      </c>
      <c r="C146" s="32">
        <f>COUNTIFS('Recebimento Historico_VERSATO'!AA:AA,"Pago antecipado",'Recebimento Historico_VERSATO'!AC:AC,Tabela25[[#This Row],[Faixas]])</f>
        <v>0</v>
      </c>
      <c r="D146" s="15">
        <f>IFERROR(E146/$E$116,0)</f>
        <v>0</v>
      </c>
      <c r="E146" s="14">
        <f>SUMIFS('Recebimento Historico_VERSATO'!AF:AF,'Recebimento Historico_VERSATO'!AA:AA,"Pago Antecipado",'Recebimento Historico_VERSATO'!AC:AC,Tabela25[[#This Row],[Faixas]])</f>
        <v>0</v>
      </c>
    </row>
    <row r="147" spans="2:8">
      <c r="B147" s="3" t="s">
        <v>50</v>
      </c>
      <c r="C147" s="32">
        <f>COUNTIFS('Recebimento Historico_VERSATO'!AA:AA,"Pago antecipado",'Recebimento Historico_VERSATO'!AC:AC,Tabela25[[#This Row],[Faixas]])</f>
        <v>0</v>
      </c>
      <c r="D147" s="15">
        <f t="shared" ref="D147:D151" si="2">IFERROR(E147/$E$116,0)</f>
        <v>0</v>
      </c>
      <c r="E147" s="14">
        <f>SUMIFS('Recebimento Historico_VERSATO'!AF:AF,'Recebimento Historico_VERSATO'!AA:AA,"Pago Antecipado",'Recebimento Historico_VERSATO'!AC:AC,Tabela25[[#This Row],[Faixas]])</f>
        <v>0</v>
      </c>
    </row>
    <row r="148" spans="2:8">
      <c r="B148" s="3" t="s">
        <v>51</v>
      </c>
      <c r="C148" s="32">
        <f>COUNTIFS('Recebimento Historico_VERSATO'!AA:AA,"Pago antecipado",'Recebimento Historico_VERSATO'!AC:AC,Tabela25[[#This Row],[Faixas]])</f>
        <v>0</v>
      </c>
      <c r="D148" s="15">
        <f t="shared" si="2"/>
        <v>0</v>
      </c>
      <c r="E148" s="14">
        <f>SUMIFS('Recebimento Historico_VERSATO'!AF:AF,'Recebimento Historico_VERSATO'!AA:AA,"Pago Antecipado",'Recebimento Historico_VERSATO'!AC:AC,Tabela25[[#This Row],[Faixas]])</f>
        <v>0</v>
      </c>
    </row>
    <row r="149" spans="2:8">
      <c r="B149" s="3" t="s">
        <v>52</v>
      </c>
      <c r="C149" s="32">
        <f>COUNTIFS('Recebimento Historico_VERSATO'!AA:AA,"Pago antecipado",'Recebimento Historico_VERSATO'!AC:AC,Tabela25[[#This Row],[Faixas]])</f>
        <v>0</v>
      </c>
      <c r="D149" s="15">
        <f t="shared" si="2"/>
        <v>0</v>
      </c>
      <c r="E149" s="14">
        <f>SUMIFS('Recebimento Historico_VERSATO'!AF:AF,'Recebimento Historico_VERSATO'!AA:AA,"Pago Antecipado",'Recebimento Historico_VERSATO'!AC:AC,Tabela25[[#This Row],[Faixas]])</f>
        <v>0</v>
      </c>
    </row>
    <row r="150" spans="2:8">
      <c r="B150" s="3" t="s">
        <v>53</v>
      </c>
      <c r="C150" s="32">
        <f>COUNTIFS('Recebimento Historico_VERSATO'!AA:AA,"Pago antecipado",'Recebimento Historico_VERSATO'!AC:AC,Tabela25[[#This Row],[Faixas]])</f>
        <v>0</v>
      </c>
      <c r="D150" s="15">
        <f t="shared" si="2"/>
        <v>0</v>
      </c>
      <c r="E150" s="14">
        <f>SUMIFS('Recebimento Historico_VERSATO'!AF:AF,'Recebimento Historico_VERSATO'!AA:AA,"Pago Antecipado",'Recebimento Historico_VERSATO'!AC:AC,Tabela25[[#This Row],[Faixas]])</f>
        <v>0</v>
      </c>
    </row>
    <row r="151" spans="2:8">
      <c r="B151" s="3" t="s">
        <v>54</v>
      </c>
      <c r="C151" s="32">
        <f>COUNTIFS('Recebimento Historico_VERSATO'!AA:AA,"Pago antecipado",'Recebimento Historico_VERSATO'!AC:AC,Tabela25[[#This Row],[Faixas]])</f>
        <v>0</v>
      </c>
      <c r="D151" s="15">
        <f t="shared" si="2"/>
        <v>0</v>
      </c>
      <c r="E151" s="14">
        <f>SUMIFS('Recebimento Historico_VERSATO'!AF:AF,'Recebimento Historico_VERSATO'!AA:AA,"Pago Antecipado",'Recebimento Historico_VERSATO'!AC:AC,Tabela25[[#This Row],[Faixas]])</f>
        <v>0</v>
      </c>
    </row>
    <row r="152" spans="2:8">
      <c r="B152" s="3" t="s">
        <v>11</v>
      </c>
      <c r="C152" s="32">
        <f>SUM(C146:C151)</f>
        <v>0</v>
      </c>
      <c r="D152" s="15">
        <f>SUM(D146:D151)</f>
        <v>0</v>
      </c>
      <c r="E152" s="14">
        <f>SUM(E146:E151)</f>
        <v>0</v>
      </c>
    </row>
    <row r="157" spans="2:8">
      <c r="B157" s="3" t="s">
        <v>55</v>
      </c>
      <c r="G157" s="140" t="s">
        <v>268</v>
      </c>
      <c r="H157" s="140"/>
    </row>
    <row r="159" spans="2:8">
      <c r="B159" s="31" t="s">
        <v>66</v>
      </c>
      <c r="C159" s="31" t="s">
        <v>65</v>
      </c>
      <c r="D159" s="31" t="s">
        <v>63</v>
      </c>
      <c r="E159" s="31" t="s">
        <v>64</v>
      </c>
    </row>
    <row r="160" spans="2:8">
      <c r="B160" s="3" t="s">
        <v>49</v>
      </c>
      <c r="C160" s="32">
        <f>COUNTIFS('Recebimento Historico_VERSATO'!AA:AA,"Pago em atraso",'Recebimento Historico_VERSATO'!AC:AC,Tabela26[[#This Row],[Faixas]])</f>
        <v>0</v>
      </c>
      <c r="D160" s="15">
        <f>IFERROR(E160/$E$166,0)</f>
        <v>0</v>
      </c>
      <c r="E160" s="14">
        <f>SUMIFS('Recebimento Historico_VERSATO'!AF:AF,'Recebimento Historico_VERSATO'!AA:AA,"Pago em atraso",'Recebimento Historico_VERSATO'!AC:AC,Tabela26[[#This Row],[Faixas]])</f>
        <v>0</v>
      </c>
    </row>
    <row r="161" spans="2:5">
      <c r="B161" s="3" t="s">
        <v>50</v>
      </c>
      <c r="C161" s="32">
        <f>COUNTIFS('Recebimento Historico_VERSATO'!AA:AA,"Pago em atraso",'Recebimento Historico_VERSATO'!AC:AC,Tabela26[[#This Row],[Faixas]])</f>
        <v>0</v>
      </c>
      <c r="D161" s="15">
        <f t="shared" ref="D161:D165" si="3">IFERROR(E161/$E$166,0)</f>
        <v>0</v>
      </c>
      <c r="E161" s="14">
        <f>SUMIFS('Recebimento Historico_VERSATO'!AF:AF,'Recebimento Historico_VERSATO'!AA:AA,"Pago em atraso",'Recebimento Historico_VERSATO'!AC:AC,Tabela26[[#This Row],[Faixas]])</f>
        <v>0</v>
      </c>
    </row>
    <row r="162" spans="2:5">
      <c r="B162" s="3" t="s">
        <v>51</v>
      </c>
      <c r="C162" s="32">
        <f>COUNTIFS('Recebimento Historico_VERSATO'!AA:AA,"Pago em atraso",'Recebimento Historico_VERSATO'!AC:AC,Tabela26[[#This Row],[Faixas]])</f>
        <v>0</v>
      </c>
      <c r="D162" s="15">
        <f t="shared" si="3"/>
        <v>0</v>
      </c>
      <c r="E162" s="14">
        <f>SUMIFS('Recebimento Historico_VERSATO'!AF:AF,'Recebimento Historico_VERSATO'!AA:AA,"Pago em atraso",'Recebimento Historico_VERSATO'!AC:AC,Tabela26[[#This Row],[Faixas]])</f>
        <v>0</v>
      </c>
    </row>
    <row r="163" spans="2:5">
      <c r="B163" s="3" t="s">
        <v>52</v>
      </c>
      <c r="C163" s="32">
        <f>COUNTIFS('Recebimento Historico_VERSATO'!AA:AA,"Pago em atraso",'Recebimento Historico_VERSATO'!AC:AC,Tabela26[[#This Row],[Faixas]])</f>
        <v>0</v>
      </c>
      <c r="D163" s="15">
        <f t="shared" si="3"/>
        <v>0</v>
      </c>
      <c r="E163" s="14">
        <f>SUMIFS('Recebimento Historico_VERSATO'!AF:AF,'Recebimento Historico_VERSATO'!AA:AA,"Pago em atraso",'Recebimento Historico_VERSATO'!AC:AC,Tabela26[[#This Row],[Faixas]])</f>
        <v>0</v>
      </c>
    </row>
    <row r="164" spans="2:5">
      <c r="B164" s="3" t="s">
        <v>53</v>
      </c>
      <c r="C164" s="32">
        <f>COUNTIFS('Recebimento Historico_VERSATO'!AA:AA,"Pago em atraso",'Recebimento Historico_VERSATO'!AC:AC,Tabela26[[#This Row],[Faixas]])</f>
        <v>0</v>
      </c>
      <c r="D164" s="15">
        <f t="shared" si="3"/>
        <v>0</v>
      </c>
      <c r="E164" s="14">
        <f>SUMIFS('Recebimento Historico_VERSATO'!AF:AF,'Recebimento Historico_VERSATO'!AA:AA,"Pago em atraso",'Recebimento Historico_VERSATO'!AC:AC,Tabela26[[#This Row],[Faixas]])</f>
        <v>0</v>
      </c>
    </row>
    <row r="165" spans="2:5">
      <c r="B165" s="3" t="s">
        <v>54</v>
      </c>
      <c r="C165" s="32">
        <f>COUNTIFS('Recebimento Historico_VERSATO'!AA:AA,"Pago em atraso",'Recebimento Historico_VERSATO'!AC:AC,Tabela26[[#This Row],[Faixas]])</f>
        <v>0</v>
      </c>
      <c r="D165" s="15">
        <f t="shared" si="3"/>
        <v>0</v>
      </c>
      <c r="E165" s="14">
        <f>SUMIFS('Recebimento Historico_VERSATO'!AF:AF,'Recebimento Historico_VERSATO'!AA:AA,"Pago em atraso",'Recebimento Historico_VERSATO'!AC:AC,Tabela26[[#This Row],[Faixas]])</f>
        <v>0</v>
      </c>
    </row>
    <row r="166" spans="2:5">
      <c r="B166" s="3" t="s">
        <v>11</v>
      </c>
      <c r="C166" s="32">
        <f>SUM(C160:C165)</f>
        <v>0</v>
      </c>
      <c r="D166" s="15">
        <f>SUM(D160:D165)</f>
        <v>0</v>
      </c>
      <c r="E166" s="14">
        <f>SUBTOTAL(109,E160:E165)</f>
        <v>0</v>
      </c>
    </row>
    <row r="186" spans="1:9">
      <c r="I186" s="5"/>
    </row>
    <row r="189" spans="1:9" ht="18.75" thickBot="1">
      <c r="A189" s="1"/>
      <c r="B189" s="1"/>
      <c r="C189" s="1"/>
      <c r="D189" s="2" t="s">
        <v>255</v>
      </c>
      <c r="E189" s="1"/>
      <c r="F189" s="1"/>
      <c r="G189" s="1"/>
      <c r="H189" s="1"/>
      <c r="I189" s="1"/>
    </row>
    <row r="190" spans="1:9" ht="15" thickTop="1">
      <c r="B190" s="4" t="s">
        <v>274</v>
      </c>
      <c r="I190" s="5">
        <f>I5</f>
        <v>44986</v>
      </c>
    </row>
    <row r="191" spans="1:9" ht="20.25">
      <c r="B191" s="142" t="s">
        <v>126</v>
      </c>
      <c r="C191" s="142"/>
      <c r="D191" s="142"/>
      <c r="E191" s="142"/>
      <c r="F191" s="142"/>
      <c r="G191" s="142"/>
      <c r="H191" s="142"/>
      <c r="I191" s="34"/>
    </row>
    <row r="192" spans="1:9" ht="20.25">
      <c r="B192" s="34"/>
      <c r="C192" s="34"/>
      <c r="D192" s="34"/>
      <c r="E192" s="34"/>
      <c r="F192" s="34"/>
      <c r="G192" s="34"/>
      <c r="H192" s="34"/>
      <c r="I192" s="34"/>
    </row>
    <row r="193" spans="2:7">
      <c r="B193" s="3" t="s">
        <v>57</v>
      </c>
      <c r="G193" s="3" t="s">
        <v>62</v>
      </c>
    </row>
    <row r="194" spans="2:7">
      <c r="B194" s="3" t="s">
        <v>58</v>
      </c>
      <c r="C194" s="3">
        <v>0</v>
      </c>
    </row>
    <row r="195" spans="2:7">
      <c r="B195" s="3" t="s">
        <v>59</v>
      </c>
      <c r="C195" s="3">
        <v>0</v>
      </c>
    </row>
    <row r="196" spans="2:7">
      <c r="B196" s="3" t="s">
        <v>60</v>
      </c>
      <c r="C196" s="3">
        <v>0</v>
      </c>
    </row>
    <row r="199" spans="2:7">
      <c r="B199" s="3" t="s">
        <v>61</v>
      </c>
    </row>
    <row r="200" spans="2:7">
      <c r="B200" s="3" t="s">
        <v>76</v>
      </c>
      <c r="C200" s="3">
        <v>0</v>
      </c>
    </row>
    <row r="201" spans="2:7">
      <c r="B201" s="3" t="s">
        <v>77</v>
      </c>
      <c r="C201" s="3">
        <f>C200-C203</f>
        <v>0</v>
      </c>
    </row>
    <row r="202" spans="2:7">
      <c r="B202" s="3" t="s">
        <v>78</v>
      </c>
      <c r="C202" s="3">
        <v>0</v>
      </c>
    </row>
    <row r="203" spans="2:7">
      <c r="B203" s="3" t="s">
        <v>79</v>
      </c>
      <c r="C203" s="3">
        <v>0</v>
      </c>
    </row>
    <row r="208" spans="2:7">
      <c r="G208" s="3" t="s">
        <v>124</v>
      </c>
    </row>
    <row r="210" spans="2:11">
      <c r="B210" s="31" t="s">
        <v>66</v>
      </c>
      <c r="C210" s="31" t="s">
        <v>122</v>
      </c>
      <c r="D210" s="31" t="s">
        <v>63</v>
      </c>
      <c r="E210" s="31" t="s">
        <v>64</v>
      </c>
      <c r="J210" s="99" t="s">
        <v>96</v>
      </c>
      <c r="K210" s="100">
        <f>D211</f>
        <v>0</v>
      </c>
    </row>
    <row r="211" spans="2:11">
      <c r="B211" s="3" t="s">
        <v>96</v>
      </c>
      <c r="C211" s="32">
        <f>COUNTIFS('Fluxo de caixa'!BG:BG,"&lt;&gt;0",'Fluxo de caixa'!BG:BG,Tabela262[[#This Row],[Faixas]])</f>
        <v>0</v>
      </c>
      <c r="D211" s="15">
        <f>IFERROR(Tabela262[[#This Row],[Valor]]/$E$218,0)</f>
        <v>0</v>
      </c>
      <c r="E211" s="46">
        <f>SUMIFS('Fluxo de caixa'!BA:BA,'Fluxo de caixa'!BG:BG,Tabela262[[#This Row],[Faixas]])</f>
        <v>0</v>
      </c>
      <c r="J211" s="99" t="s">
        <v>51</v>
      </c>
      <c r="K211" s="100">
        <f>SUM(D212:D214)</f>
        <v>0</v>
      </c>
    </row>
    <row r="212" spans="2:11">
      <c r="B212" s="3" t="s">
        <v>97</v>
      </c>
      <c r="C212" s="32">
        <f>COUNTIFS('Fluxo de caixa'!BG:BG,"&lt;&gt;0",'Fluxo de caixa'!BG:BG,Tabela262[[#This Row],[Faixas]])</f>
        <v>0</v>
      </c>
      <c r="D212" s="15">
        <f>IFERROR(Tabela262[[#This Row],[Valor]]/$E$218,0)</f>
        <v>0</v>
      </c>
      <c r="E212" s="46">
        <f>SUMIFS('Fluxo de caixa'!BA:BA,'Fluxo de caixa'!BG:BG,Tabela262[[#This Row],[Faixas]])</f>
        <v>0</v>
      </c>
      <c r="J212" s="99" t="s">
        <v>123</v>
      </c>
      <c r="K212" s="100">
        <f>SUM(D215:D217)</f>
        <v>0</v>
      </c>
    </row>
    <row r="213" spans="2:11">
      <c r="B213" s="3" t="s">
        <v>98</v>
      </c>
      <c r="C213" s="32">
        <f>COUNTIFS('Fluxo de caixa'!BG:BG,"&lt;&gt;0",'Fluxo de caixa'!BG:BG,Tabela262[[#This Row],[Faixas]])</f>
        <v>0</v>
      </c>
      <c r="D213" s="15">
        <f>IFERROR(Tabela262[[#This Row],[Valor]]/$E$218,0)</f>
        <v>0</v>
      </c>
      <c r="E213" s="46">
        <f>SUMIFS('Fluxo de caixa'!BA:BA,'Fluxo de caixa'!BG:BG,Tabela262[[#This Row],[Faixas]])</f>
        <v>0</v>
      </c>
    </row>
    <row r="214" spans="2:11">
      <c r="B214" s="3" t="s">
        <v>99</v>
      </c>
      <c r="C214" s="32">
        <f>COUNTIFS('Fluxo de caixa'!BG:BG,"&lt;&gt;0",'Fluxo de caixa'!BG:BG,Tabela262[[#This Row],[Faixas]])</f>
        <v>0</v>
      </c>
      <c r="D214" s="15">
        <f>IFERROR(Tabela262[[#This Row],[Valor]]/$E$218,0)</f>
        <v>0</v>
      </c>
      <c r="E214" s="46">
        <f>SUMIFS('Fluxo de caixa'!BA:BA,'Fluxo de caixa'!BG:BG,Tabela262[[#This Row],[Faixas]])</f>
        <v>0</v>
      </c>
    </row>
    <row r="215" spans="2:11">
      <c r="B215" s="3" t="s">
        <v>100</v>
      </c>
      <c r="C215" s="32">
        <f>COUNTIFS('Fluxo de caixa'!BG:BG,"&lt;&gt;0",'Fluxo de caixa'!BG:BG,Tabela262[[#This Row],[Faixas]])</f>
        <v>0</v>
      </c>
      <c r="D215" s="15">
        <f>IFERROR(Tabela262[[#This Row],[Valor]]/$E$218,0)</f>
        <v>0</v>
      </c>
      <c r="E215" s="46">
        <f>SUMIFS('Fluxo de caixa'!BA:BA,'Fluxo de caixa'!BG:BG,Tabela262[[#This Row],[Faixas]])</f>
        <v>0</v>
      </c>
    </row>
    <row r="216" spans="2:11">
      <c r="B216" s="3" t="s">
        <v>101</v>
      </c>
      <c r="C216" s="32">
        <f>COUNTIFS('Fluxo de caixa'!BG:BG,"&lt;&gt;0",'Fluxo de caixa'!BG:BG,Tabela262[[#This Row],[Faixas]])</f>
        <v>0</v>
      </c>
      <c r="D216" s="15">
        <f>IFERROR(Tabela262[[#This Row],[Valor]]/$E$218,0)</f>
        <v>0</v>
      </c>
      <c r="E216" s="46">
        <f>SUMIFS('Fluxo de caixa'!BA:BA,'Fluxo de caixa'!BG:BG,Tabela262[[#This Row],[Faixas]])</f>
        <v>0</v>
      </c>
    </row>
    <row r="217" spans="2:11">
      <c r="B217" s="3" t="s">
        <v>102</v>
      </c>
      <c r="C217" s="32">
        <f>COUNTIFS('Fluxo de caixa'!BG:BG,"&lt;&gt;0",'Fluxo de caixa'!BG:BG,Tabela262[[#This Row],[Faixas]])</f>
        <v>0</v>
      </c>
      <c r="D217" s="15">
        <f>IFERROR(Tabela262[[#This Row],[Valor]]/$E$218,0)</f>
        <v>0</v>
      </c>
      <c r="E217" s="46">
        <f>SUMIFS('Fluxo de caixa'!BA:BA,'Fluxo de caixa'!BG:BG,Tabela262[[#This Row],[Faixas]])</f>
        <v>0</v>
      </c>
    </row>
    <row r="218" spans="2:11">
      <c r="B218" s="3" t="s">
        <v>11</v>
      </c>
      <c r="C218" s="32">
        <f>SUBTOTAL(109,C211:C217)</f>
        <v>0</v>
      </c>
      <c r="D218" s="15">
        <f>SUBTOTAL(109,D211:D217)</f>
        <v>0</v>
      </c>
      <c r="E218" s="47">
        <f>SUBTOTAL(109,E211:E217)</f>
        <v>0</v>
      </c>
    </row>
    <row r="221" spans="2:11" ht="20.25">
      <c r="B221" s="143" t="s">
        <v>125</v>
      </c>
      <c r="C221" s="143"/>
      <c r="D221" s="143"/>
      <c r="E221" s="143"/>
      <c r="F221" s="143"/>
      <c r="G221" s="143"/>
      <c r="H221" s="143"/>
    </row>
    <row r="223" spans="2:11">
      <c r="B223" s="3" t="s">
        <v>273</v>
      </c>
    </row>
    <row r="226" spans="2:9" ht="15">
      <c r="B226" s="134" t="s">
        <v>269</v>
      </c>
      <c r="C226" s="135"/>
      <c r="D226" s="136"/>
      <c r="E226" s="83">
        <v>44864</v>
      </c>
      <c r="I226" s="5"/>
    </row>
    <row r="227" spans="2:9">
      <c r="B227" s="86" t="s">
        <v>212</v>
      </c>
      <c r="C227" s="86"/>
      <c r="D227" s="86"/>
      <c r="E227" s="89">
        <v>0</v>
      </c>
      <c r="I227" s="5"/>
    </row>
    <row r="228" spans="2:9">
      <c r="B228" s="87" t="s">
        <v>270</v>
      </c>
      <c r="C228" s="87"/>
      <c r="D228" s="87"/>
      <c r="E228" s="88">
        <v>0</v>
      </c>
      <c r="I228" s="5"/>
    </row>
    <row r="229" spans="2:9">
      <c r="B229" s="86" t="s">
        <v>213</v>
      </c>
      <c r="C229" s="86"/>
      <c r="D229" s="86"/>
      <c r="E229" s="89">
        <v>0</v>
      </c>
      <c r="I229" s="5"/>
    </row>
    <row r="230" spans="2:9">
      <c r="B230" s="86" t="s">
        <v>214</v>
      </c>
      <c r="C230" s="86"/>
      <c r="D230" s="86"/>
      <c r="E230" s="89">
        <f>E228+E229</f>
        <v>0</v>
      </c>
      <c r="I230" s="5"/>
    </row>
    <row r="231" spans="2:9" ht="15">
      <c r="B231" s="90" t="s">
        <v>215</v>
      </c>
      <c r="C231" s="91"/>
      <c r="D231" s="91"/>
      <c r="E231" s="92" t="str">
        <f>IFERROR(E230/E227,"")</f>
        <v/>
      </c>
      <c r="I231" s="5"/>
    </row>
    <row r="232" spans="2:9" ht="15">
      <c r="B232" s="90" t="s">
        <v>216</v>
      </c>
      <c r="C232" s="91"/>
      <c r="D232" s="91"/>
      <c r="E232" s="97" t="str">
        <f>IF(E231&gt;=120%,"Enquadrado","Desenquadrado")</f>
        <v>Enquadrado</v>
      </c>
      <c r="I232" s="5"/>
    </row>
    <row r="233" spans="2:9" ht="15">
      <c r="B233" s="118"/>
      <c r="C233" s="119"/>
      <c r="D233" s="119"/>
      <c r="E233" s="120"/>
      <c r="I233" s="5"/>
    </row>
    <row r="234" spans="2:9" ht="15">
      <c r="B234" s="118"/>
      <c r="C234" s="119"/>
      <c r="D234" s="119"/>
      <c r="E234" s="120"/>
      <c r="I234" s="5"/>
    </row>
    <row r="235" spans="2:9" ht="15">
      <c r="B235" s="118"/>
      <c r="C235" s="119"/>
      <c r="D235" s="119"/>
      <c r="E235" s="120"/>
      <c r="I235" s="5"/>
    </row>
    <row r="236" spans="2:9" ht="15">
      <c r="B236" s="118"/>
      <c r="C236" s="119"/>
      <c r="D236" s="119"/>
      <c r="E236" s="120"/>
      <c r="I236" s="5"/>
    </row>
    <row r="242" spans="2:9">
      <c r="B242" s="4"/>
      <c r="I242" s="5"/>
    </row>
    <row r="243" spans="2:9">
      <c r="B243" s="4"/>
      <c r="I243" s="5"/>
    </row>
    <row r="244" spans="2:9">
      <c r="B244" s="4"/>
      <c r="I244" s="5"/>
    </row>
    <row r="245" spans="2:9">
      <c r="B245" s="4"/>
      <c r="I245" s="5"/>
    </row>
    <row r="246" spans="2:9">
      <c r="B246" s="4"/>
      <c r="I246" s="5"/>
    </row>
    <row r="247" spans="2:9">
      <c r="B247" s="4"/>
      <c r="I247" s="5"/>
    </row>
    <row r="248" spans="2:9">
      <c r="B248" s="4"/>
      <c r="I248" s="5"/>
    </row>
    <row r="249" spans="2:9">
      <c r="B249" s="4"/>
      <c r="I249" s="5"/>
    </row>
    <row r="250" spans="2:9">
      <c r="B250" s="4"/>
      <c r="I250" s="5"/>
    </row>
    <row r="251" spans="2:9">
      <c r="B251" s="4"/>
      <c r="I251" s="5"/>
    </row>
    <row r="252" spans="2:9">
      <c r="B252" s="4"/>
      <c r="I252" s="5"/>
    </row>
    <row r="253" spans="2:9">
      <c r="B253" s="4"/>
      <c r="I253" s="5"/>
    </row>
    <row r="254" spans="2:9">
      <c r="B254" s="4"/>
      <c r="I254" s="5"/>
    </row>
    <row r="255" spans="2:9">
      <c r="B255" s="4"/>
      <c r="I255" s="5"/>
    </row>
    <row r="256" spans="2:9">
      <c r="B256" s="4"/>
      <c r="I256" s="5"/>
    </row>
    <row r="257" spans="2:9">
      <c r="B257" s="4"/>
      <c r="I257" s="5"/>
    </row>
    <row r="258" spans="2:9">
      <c r="B258" s="4"/>
      <c r="I258" s="5"/>
    </row>
    <row r="259" spans="2:9">
      <c r="B259" s="4"/>
      <c r="I259" s="5"/>
    </row>
    <row r="260" spans="2:9">
      <c r="B260" s="4"/>
      <c r="I260" s="5"/>
    </row>
    <row r="261" spans="2:9">
      <c r="B261" s="4"/>
      <c r="I261" s="5"/>
    </row>
    <row r="262" spans="2:9">
      <c r="B262" s="4"/>
      <c r="I262" s="5"/>
    </row>
    <row r="263" spans="2:9">
      <c r="B263" s="4"/>
      <c r="I263" s="5"/>
    </row>
    <row r="264" spans="2:9">
      <c r="B264" s="4"/>
      <c r="I264" s="5"/>
    </row>
    <row r="265" spans="2:9">
      <c r="B265" s="4"/>
      <c r="I265" s="5"/>
    </row>
    <row r="266" spans="2:9">
      <c r="B266" s="4"/>
      <c r="I266" s="5"/>
    </row>
    <row r="267" spans="2:9">
      <c r="B267" s="4"/>
      <c r="I267" s="5"/>
    </row>
    <row r="268" spans="2:9">
      <c r="B268" s="4"/>
      <c r="I268" s="5"/>
    </row>
    <row r="269" spans="2:9">
      <c r="B269" s="4"/>
      <c r="I269" s="5"/>
    </row>
    <row r="270" spans="2:9">
      <c r="B270" s="4"/>
      <c r="I270" s="5"/>
    </row>
    <row r="271" spans="2:9">
      <c r="B271" s="4"/>
      <c r="I271" s="5"/>
    </row>
    <row r="272" spans="2:9">
      <c r="B272" s="4"/>
      <c r="I272" s="5"/>
    </row>
    <row r="273" spans="1:9">
      <c r="B273" s="4"/>
      <c r="I273" s="5"/>
    </row>
    <row r="274" spans="1:9">
      <c r="B274" s="4"/>
      <c r="I274" s="5"/>
    </row>
    <row r="275" spans="1:9">
      <c r="B275" s="4"/>
      <c r="I275" s="5"/>
    </row>
    <row r="276" spans="1:9">
      <c r="B276" s="4"/>
      <c r="I276" s="5"/>
    </row>
    <row r="277" spans="1:9">
      <c r="B277" s="4"/>
      <c r="I277" s="5"/>
    </row>
    <row r="278" spans="1:9">
      <c r="B278" s="4"/>
      <c r="I278" s="5"/>
    </row>
    <row r="279" spans="1:9">
      <c r="B279" s="4"/>
      <c r="I279" s="5"/>
    </row>
    <row r="280" spans="1:9">
      <c r="B280" s="4"/>
      <c r="I280" s="5"/>
    </row>
    <row r="281" spans="1:9">
      <c r="B281" s="4"/>
      <c r="I281" s="5"/>
    </row>
    <row r="282" spans="1:9">
      <c r="B282" s="4"/>
      <c r="I282" s="5"/>
    </row>
    <row r="283" spans="1:9">
      <c r="B283" s="4"/>
      <c r="I283" s="5"/>
    </row>
    <row r="284" spans="1:9">
      <c r="I284" s="5"/>
    </row>
    <row r="287" spans="1:9" ht="18.75" thickBot="1">
      <c r="A287" s="1"/>
      <c r="B287" s="1"/>
      <c r="C287" s="1"/>
      <c r="D287" s="2" t="s">
        <v>255</v>
      </c>
      <c r="E287" s="1"/>
      <c r="F287" s="1"/>
      <c r="G287" s="1"/>
      <c r="H287" s="1"/>
      <c r="I287" s="1"/>
    </row>
    <row r="288" spans="1:9" ht="15" thickTop="1">
      <c r="B288" s="4" t="s">
        <v>274</v>
      </c>
      <c r="I288" s="5">
        <f>I5</f>
        <v>44986</v>
      </c>
    </row>
    <row r="289" spans="2:9">
      <c r="B289" s="4"/>
      <c r="I289" s="5"/>
    </row>
    <row r="291" spans="2:9" ht="15">
      <c r="B291" s="134" t="s">
        <v>83</v>
      </c>
      <c r="C291" s="135"/>
      <c r="D291" s="136"/>
    </row>
    <row r="292" spans="2:9">
      <c r="B292" s="35"/>
    </row>
    <row r="293" spans="2:9">
      <c r="B293" s="35"/>
    </row>
    <row r="297" spans="2:9">
      <c r="B297" s="3" t="s">
        <v>74</v>
      </c>
      <c r="C297" s="67">
        <f>D40</f>
        <v>11469532.26</v>
      </c>
      <c r="D297" s="112" t="s">
        <v>230</v>
      </c>
    </row>
    <row r="298" spans="2:9">
      <c r="B298" s="21" t="s">
        <v>256</v>
      </c>
    </row>
    <row r="300" spans="2:9">
      <c r="B300" s="3" t="s">
        <v>172</v>
      </c>
    </row>
    <row r="301" spans="2:9">
      <c r="B301" s="21" t="s">
        <v>36</v>
      </c>
      <c r="C301" s="14">
        <f>D44</f>
        <v>0</v>
      </c>
    </row>
    <row r="302" spans="2:9">
      <c r="B302" s="21" t="s">
        <v>37</v>
      </c>
      <c r="C302" s="14">
        <f>C304-C305</f>
        <v>0</v>
      </c>
    </row>
    <row r="303" spans="2:9">
      <c r="B303" s="21" t="s">
        <v>38</v>
      </c>
      <c r="C303" s="95">
        <f>IFERROR(C301/C302,0)</f>
        <v>0</v>
      </c>
      <c r="D303" s="18"/>
    </row>
    <row r="304" spans="2:9">
      <c r="B304" s="21" t="s">
        <v>39</v>
      </c>
      <c r="C304" s="14">
        <v>0</v>
      </c>
    </row>
    <row r="305" spans="2:3">
      <c r="B305" s="21" t="s">
        <v>40</v>
      </c>
      <c r="C305" s="14">
        <v>0</v>
      </c>
    </row>
    <row r="306" spans="2:3">
      <c r="B306" s="21" t="s">
        <v>171</v>
      </c>
      <c r="C306" s="14">
        <v>0</v>
      </c>
    </row>
    <row r="307" spans="2:3">
      <c r="B307" s="21" t="s">
        <v>41</v>
      </c>
      <c r="C307" s="116" t="s">
        <v>257</v>
      </c>
    </row>
    <row r="308" spans="2:3">
      <c r="B308" s="21" t="s">
        <v>42</v>
      </c>
      <c r="C308" s="116" t="s">
        <v>257</v>
      </c>
    </row>
    <row r="317" spans="2:3">
      <c r="B317" s="3" t="s">
        <v>84</v>
      </c>
    </row>
    <row r="318" spans="2:3">
      <c r="B318" s="36" t="s">
        <v>265</v>
      </c>
    </row>
    <row r="319" spans="2:3">
      <c r="B319" s="36" t="s">
        <v>264</v>
      </c>
    </row>
    <row r="320" spans="2:3">
      <c r="B320" s="36"/>
    </row>
    <row r="321" spans="2:9">
      <c r="B321" s="36"/>
    </row>
    <row r="322" spans="2:9">
      <c r="B322" s="36"/>
    </row>
    <row r="323" spans="2:9">
      <c r="B323" s="36"/>
    </row>
    <row r="324" spans="2:9">
      <c r="B324" s="36"/>
    </row>
    <row r="325" spans="2:9">
      <c r="B325" s="36"/>
    </row>
    <row r="326" spans="2:9">
      <c r="B326" s="36"/>
    </row>
    <row r="327" spans="2:9">
      <c r="B327" s="36"/>
    </row>
    <row r="328" spans="2:9">
      <c r="B328" s="36"/>
    </row>
    <row r="330" spans="2:9">
      <c r="B330" s="3" t="s">
        <v>85</v>
      </c>
    </row>
    <row r="331" spans="2:9">
      <c r="B331" s="36" t="s">
        <v>262</v>
      </c>
    </row>
    <row r="332" spans="2:9">
      <c r="B332" s="36" t="s">
        <v>277</v>
      </c>
    </row>
    <row r="333" spans="2:9">
      <c r="B333" s="36"/>
    </row>
    <row r="334" spans="2:9">
      <c r="B334" s="36"/>
    </row>
    <row r="335" spans="2:9">
      <c r="B335" s="36"/>
      <c r="C335" s="37"/>
      <c r="D335" s="37"/>
      <c r="E335" s="37"/>
      <c r="F335" s="37"/>
      <c r="G335" s="37"/>
      <c r="H335" s="37"/>
      <c r="I335" s="37"/>
    </row>
    <row r="336" spans="2:9">
      <c r="B336" s="36"/>
      <c r="C336" s="37"/>
      <c r="D336" s="37"/>
      <c r="E336" s="37"/>
      <c r="F336" s="37"/>
      <c r="G336" s="37"/>
      <c r="H336" s="37"/>
      <c r="I336" s="37"/>
    </row>
    <row r="337" spans="2:9">
      <c r="B337" s="36"/>
      <c r="C337" s="37"/>
      <c r="D337" s="37"/>
      <c r="E337" s="37"/>
      <c r="F337" s="37"/>
      <c r="G337" s="37"/>
      <c r="H337" s="37"/>
      <c r="I337" s="37"/>
    </row>
    <row r="338" spans="2:9">
      <c r="B338" s="3" t="s">
        <v>86</v>
      </c>
      <c r="C338" s="37"/>
      <c r="D338" s="37"/>
      <c r="E338" s="37"/>
      <c r="F338" s="37"/>
      <c r="G338" s="37"/>
      <c r="H338" s="37"/>
      <c r="I338" s="37"/>
    </row>
    <row r="339" spans="2:9">
      <c r="C339" s="37"/>
      <c r="D339" s="37"/>
      <c r="E339" s="37"/>
      <c r="F339" s="37"/>
      <c r="G339" s="37"/>
      <c r="H339" s="37"/>
      <c r="I339" s="37"/>
    </row>
    <row r="340" spans="2:9">
      <c r="B340" s="3" t="s">
        <v>140</v>
      </c>
    </row>
    <row r="375" spans="2:9">
      <c r="B375" s="141" t="s">
        <v>173</v>
      </c>
      <c r="C375" s="141"/>
      <c r="D375" s="141"/>
      <c r="E375" s="141"/>
      <c r="F375" s="141"/>
      <c r="G375" s="141"/>
      <c r="H375" s="141"/>
      <c r="I375" s="141"/>
    </row>
    <row r="376" spans="2:9">
      <c r="B376" s="141"/>
      <c r="C376" s="141"/>
      <c r="D376" s="141"/>
      <c r="E376" s="141"/>
      <c r="F376" s="141"/>
      <c r="G376" s="141"/>
      <c r="H376" s="141"/>
      <c r="I376" s="141"/>
    </row>
    <row r="377" spans="2:9">
      <c r="B377" s="141"/>
      <c r="C377" s="141"/>
      <c r="D377" s="141"/>
      <c r="E377" s="141"/>
      <c r="F377" s="141"/>
      <c r="G377" s="141"/>
      <c r="H377" s="141"/>
      <c r="I377" s="141"/>
    </row>
    <row r="378" spans="2:9">
      <c r="B378" s="141"/>
      <c r="C378" s="141"/>
      <c r="D378" s="141"/>
      <c r="E378" s="141"/>
      <c r="F378" s="141"/>
      <c r="G378" s="141"/>
      <c r="H378" s="141"/>
      <c r="I378" s="141"/>
    </row>
    <row r="379" spans="2:9">
      <c r="B379" s="141"/>
      <c r="C379" s="141"/>
      <c r="D379" s="141"/>
      <c r="E379" s="141"/>
      <c r="F379" s="141"/>
      <c r="G379" s="141"/>
      <c r="H379" s="141"/>
      <c r="I379" s="141"/>
    </row>
  </sheetData>
  <mergeCells count="20">
    <mergeCell ref="G107:H107"/>
    <mergeCell ref="G24:H24"/>
    <mergeCell ref="G120:H120"/>
    <mergeCell ref="B291:D291"/>
    <mergeCell ref="B375:I379"/>
    <mergeCell ref="G143:H143"/>
    <mergeCell ref="B93:D93"/>
    <mergeCell ref="B99:D99"/>
    <mergeCell ref="B96:H96"/>
    <mergeCell ref="B132:H132"/>
    <mergeCell ref="B134:D134"/>
    <mergeCell ref="B191:H191"/>
    <mergeCell ref="G157:H157"/>
    <mergeCell ref="B221:H221"/>
    <mergeCell ref="B226:D226"/>
    <mergeCell ref="B7:D7"/>
    <mergeCell ref="B34:D34"/>
    <mergeCell ref="B48:D48"/>
    <mergeCell ref="B66:D66"/>
    <mergeCell ref="B24:E24"/>
  </mergeCells>
  <conditionalFormatting sqref="E232:E236">
    <cfRule type="cellIs" dxfId="37" priority="2" stopIfTrue="1" operator="equal">
      <formula>"Enquadrado"</formula>
    </cfRule>
  </conditionalFormatting>
  <conditionalFormatting sqref="E232:E236">
    <cfRule type="cellIs" dxfId="36" priority="1" operator="equal">
      <formula>"Desenquadrado"</formula>
    </cfRule>
  </conditionalFormatting>
  <conditionalFormatting sqref="E232:E236">
    <cfRule type="cellIs" dxfId="35" priority="3" stopIfTrue="1" operator="equal">
      <formula>"Desenquadrada"</formula>
    </cfRule>
    <cfRule type="cellIs" dxfId="34" priority="4" stopIfTrue="1" operator="equal">
      <formula>"Enquadrada"</formula>
    </cfRule>
  </conditionalFormatting>
  <pageMargins left="0.25" right="0.25" top="0.75" bottom="0.75" header="0.3" footer="0.3"/>
  <pageSetup paperSize="9" scale="53" fitToHeight="0" orientation="portrait" horizontalDpi="300" verticalDpi="300" r:id="rId1"/>
  <headerFooter>
    <oddHeader>&amp;A</oddHeader>
    <oddFooter>&amp;RPágina &amp;P de &amp;N</oddFooter>
  </headerFooter>
  <rowBreaks count="1" manualBreakCount="1">
    <brk id="85" min="1" max="8" man="1"/>
  </rowBreaks>
  <drawing r:id="rId2"/>
  <tableParts count="5">
    <tablePart r:id="rId3"/>
    <tablePart r:id="rId4"/>
    <tablePart r:id="rId5"/>
    <tablePart r:id="rId6"/>
    <tablePart r:id="rId7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A069D-29A6-4CBC-BFDE-D9AB690F4242}">
  <dimension ref="A1:H34"/>
  <sheetViews>
    <sheetView showGridLines="0" workbookViewId="0">
      <selection activeCell="K25" sqref="K25"/>
    </sheetView>
  </sheetViews>
  <sheetFormatPr defaultRowHeight="15"/>
  <cols>
    <col min="1" max="1" width="2.7109375" customWidth="1"/>
    <col min="2" max="2" width="5.140625" bestFit="1" customWidth="1"/>
    <col min="3" max="4" width="1.42578125" customWidth="1"/>
    <col min="5" max="5" width="22.140625" bestFit="1" customWidth="1"/>
    <col min="6" max="6" width="9.28515625" bestFit="1" customWidth="1"/>
    <col min="7" max="7" width="9.7109375" bestFit="1" customWidth="1"/>
    <col min="8" max="8" width="8.28515625" bestFit="1" customWidth="1"/>
  </cols>
  <sheetData>
    <row r="1" spans="1:8">
      <c r="A1" s="79"/>
      <c r="B1" s="155"/>
      <c r="C1" s="155"/>
      <c r="D1" s="155"/>
      <c r="E1" s="155"/>
      <c r="F1" s="155"/>
      <c r="G1" s="155"/>
      <c r="H1" s="155"/>
    </row>
    <row r="2" spans="1:8">
      <c r="A2" s="79"/>
      <c r="B2" s="156" t="s">
        <v>278</v>
      </c>
      <c r="C2" s="156"/>
      <c r="D2" s="156"/>
      <c r="E2" s="156"/>
      <c r="F2" s="156" t="s">
        <v>279</v>
      </c>
      <c r="G2" s="156"/>
      <c r="H2" s="156"/>
    </row>
    <row r="3" spans="1:8">
      <c r="A3" s="79"/>
      <c r="B3" s="156" t="s">
        <v>280</v>
      </c>
      <c r="C3" s="156"/>
      <c r="D3" s="156"/>
      <c r="E3" s="156"/>
      <c r="F3" s="156" t="s">
        <v>281</v>
      </c>
      <c r="G3" s="156"/>
      <c r="H3" s="156"/>
    </row>
    <row r="4" spans="1:8">
      <c r="A4" s="155"/>
      <c r="B4" s="155"/>
      <c r="C4" s="155"/>
      <c r="D4" s="155"/>
      <c r="E4" s="155"/>
      <c r="F4" s="155"/>
      <c r="G4" s="155"/>
      <c r="H4" s="155"/>
    </row>
    <row r="5" spans="1:8">
      <c r="A5" s="79"/>
      <c r="B5" s="156" t="s">
        <v>282</v>
      </c>
      <c r="C5" s="156"/>
      <c r="D5" s="156"/>
      <c r="E5" s="156"/>
      <c r="F5" s="156"/>
      <c r="G5" s="156"/>
      <c r="H5" s="156"/>
    </row>
    <row r="6" spans="1:8">
      <c r="A6" s="155"/>
      <c r="B6" s="155"/>
      <c r="C6" s="155"/>
      <c r="D6" s="155"/>
      <c r="E6" s="155"/>
      <c r="F6" s="155"/>
      <c r="G6" s="155"/>
      <c r="H6" s="155"/>
    </row>
    <row r="7" spans="1:8">
      <c r="A7" s="79"/>
      <c r="B7" s="122" t="s">
        <v>73</v>
      </c>
      <c r="C7" s="123"/>
      <c r="D7" s="123"/>
      <c r="E7" s="123" t="s">
        <v>283</v>
      </c>
      <c r="F7" s="123" t="s">
        <v>284</v>
      </c>
      <c r="G7" s="124" t="s">
        <v>285</v>
      </c>
      <c r="H7" s="125" t="s">
        <v>286</v>
      </c>
    </row>
    <row r="8" spans="1:8">
      <c r="A8" s="79"/>
      <c r="B8" s="126">
        <v>44974</v>
      </c>
      <c r="C8" s="127"/>
      <c r="D8" s="127"/>
      <c r="E8" s="127" t="s">
        <v>287</v>
      </c>
      <c r="F8" s="127"/>
      <c r="G8" s="128"/>
      <c r="H8" s="128">
        <v>324.91000000000003</v>
      </c>
    </row>
    <row r="9" spans="1:8">
      <c r="A9" s="79"/>
      <c r="B9" s="129">
        <v>44987</v>
      </c>
      <c r="C9" s="130"/>
      <c r="D9" s="130"/>
      <c r="E9" s="130" t="s">
        <v>298</v>
      </c>
      <c r="F9" s="130" t="s">
        <v>288</v>
      </c>
      <c r="G9" s="131">
        <v>-61</v>
      </c>
      <c r="H9" s="131"/>
    </row>
    <row r="10" spans="1:8">
      <c r="A10" s="79"/>
      <c r="B10" s="126">
        <v>44987</v>
      </c>
      <c r="C10" s="127"/>
      <c r="D10" s="127"/>
      <c r="E10" s="127" t="s">
        <v>289</v>
      </c>
      <c r="F10" s="127"/>
      <c r="G10" s="128"/>
      <c r="H10" s="128">
        <v>263.91000000000003</v>
      </c>
    </row>
    <row r="11" spans="1:8">
      <c r="A11" s="79"/>
      <c r="B11" s="129">
        <v>44991</v>
      </c>
      <c r="C11" s="130"/>
      <c r="D11" s="130"/>
      <c r="E11" s="130" t="s">
        <v>290</v>
      </c>
      <c r="F11" s="130" t="s">
        <v>288</v>
      </c>
      <c r="G11" s="131">
        <v>-4664.1499999999996</v>
      </c>
      <c r="H11" s="131"/>
    </row>
    <row r="12" spans="1:8">
      <c r="A12" s="79"/>
      <c r="B12" s="126">
        <v>44991</v>
      </c>
      <c r="C12" s="127"/>
      <c r="D12" s="127"/>
      <c r="E12" s="127" t="s">
        <v>291</v>
      </c>
      <c r="F12" s="127" t="s">
        <v>288</v>
      </c>
      <c r="G12" s="132">
        <v>-1281.82</v>
      </c>
      <c r="H12" s="132"/>
    </row>
    <row r="13" spans="1:8">
      <c r="A13" s="79"/>
      <c r="B13" s="129">
        <v>44991</v>
      </c>
      <c r="C13" s="130"/>
      <c r="D13" s="130"/>
      <c r="E13" s="130" t="s">
        <v>292</v>
      </c>
      <c r="F13" s="130" t="s">
        <v>288</v>
      </c>
      <c r="G13" s="131">
        <v>-1.8</v>
      </c>
      <c r="H13" s="131"/>
    </row>
    <row r="14" spans="1:8">
      <c r="A14" s="79"/>
      <c r="B14" s="126">
        <v>44991</v>
      </c>
      <c r="C14" s="127"/>
      <c r="D14" s="127"/>
      <c r="E14" s="127" t="s">
        <v>293</v>
      </c>
      <c r="F14" s="127" t="s">
        <v>288</v>
      </c>
      <c r="G14" s="132">
        <v>-10.6</v>
      </c>
      <c r="H14" s="132"/>
    </row>
    <row r="15" spans="1:8">
      <c r="A15" s="79"/>
      <c r="B15" s="129">
        <v>44991</v>
      </c>
      <c r="C15" s="130"/>
      <c r="D15" s="130"/>
      <c r="E15" s="130" t="s">
        <v>294</v>
      </c>
      <c r="F15" s="130" t="s">
        <v>295</v>
      </c>
      <c r="G15" s="133">
        <v>5900</v>
      </c>
      <c r="H15" s="133"/>
    </row>
    <row r="16" spans="1:8">
      <c r="A16" s="79"/>
      <c r="B16" s="126">
        <v>44991</v>
      </c>
      <c r="C16" s="127"/>
      <c r="D16" s="127"/>
      <c r="E16" s="127" t="s">
        <v>289</v>
      </c>
      <c r="F16" s="127"/>
      <c r="G16" s="128"/>
      <c r="H16" s="128">
        <v>205.54</v>
      </c>
    </row>
    <row r="17" spans="1:8">
      <c r="A17" s="79"/>
      <c r="B17" s="129">
        <v>45000</v>
      </c>
      <c r="C17" s="130" t="s">
        <v>299</v>
      </c>
      <c r="D17" s="130"/>
      <c r="E17" s="130" t="s">
        <v>300</v>
      </c>
      <c r="F17" s="130" t="s">
        <v>288</v>
      </c>
      <c r="G17" s="131">
        <v>-3519.37</v>
      </c>
      <c r="H17" s="131"/>
    </row>
    <row r="18" spans="1:8">
      <c r="A18" s="79"/>
      <c r="B18" s="126">
        <v>45000</v>
      </c>
      <c r="C18" s="127"/>
      <c r="D18" s="127"/>
      <c r="E18" s="127" t="s">
        <v>301</v>
      </c>
      <c r="F18" s="127" t="s">
        <v>288</v>
      </c>
      <c r="G18" s="132">
        <v>-1.4</v>
      </c>
      <c r="H18" s="132"/>
    </row>
    <row r="19" spans="1:8">
      <c r="A19" s="79"/>
      <c r="B19" s="129">
        <v>45000</v>
      </c>
      <c r="C19" s="130"/>
      <c r="D19" s="130"/>
      <c r="E19" s="130" t="s">
        <v>294</v>
      </c>
      <c r="F19" s="130" t="s">
        <v>295</v>
      </c>
      <c r="G19" s="133">
        <v>3519.37</v>
      </c>
      <c r="H19" s="133"/>
    </row>
    <row r="20" spans="1:8">
      <c r="A20" s="79"/>
      <c r="B20" s="126">
        <v>45000</v>
      </c>
      <c r="C20" s="127"/>
      <c r="D20" s="127"/>
      <c r="E20" s="127" t="s">
        <v>289</v>
      </c>
      <c r="F20" s="127"/>
      <c r="G20" s="128"/>
      <c r="H20" s="128">
        <v>204.14</v>
      </c>
    </row>
    <row r="21" spans="1:8">
      <c r="A21" s="79"/>
      <c r="B21" s="129">
        <v>45002</v>
      </c>
      <c r="C21" s="130"/>
      <c r="D21" s="130"/>
      <c r="E21" s="130" t="s">
        <v>291</v>
      </c>
      <c r="F21" s="130" t="s">
        <v>288</v>
      </c>
      <c r="G21" s="131">
        <v>-658504.54</v>
      </c>
      <c r="H21" s="131"/>
    </row>
    <row r="22" spans="1:8">
      <c r="A22" s="79"/>
      <c r="B22" s="126">
        <v>45002</v>
      </c>
      <c r="C22" s="127"/>
      <c r="D22" s="127"/>
      <c r="E22" s="127" t="s">
        <v>293</v>
      </c>
      <c r="F22" s="127" t="s">
        <v>288</v>
      </c>
      <c r="G22" s="132">
        <v>-10.6</v>
      </c>
      <c r="H22" s="132"/>
    </row>
    <row r="23" spans="1:8">
      <c r="A23" s="79"/>
      <c r="B23" s="129">
        <v>45002</v>
      </c>
      <c r="C23" s="130"/>
      <c r="D23" s="130"/>
      <c r="E23" s="130" t="s">
        <v>294</v>
      </c>
      <c r="F23" s="130" t="s">
        <v>295</v>
      </c>
      <c r="G23" s="131">
        <v>658504.54</v>
      </c>
      <c r="H23" s="131"/>
    </row>
    <row r="24" spans="1:8">
      <c r="A24" s="79"/>
      <c r="B24" s="126">
        <v>45002</v>
      </c>
      <c r="C24" s="127"/>
      <c r="D24" s="127"/>
      <c r="E24" s="127" t="s">
        <v>289</v>
      </c>
      <c r="F24" s="127"/>
      <c r="G24" s="128"/>
      <c r="H24" s="128">
        <v>193.54</v>
      </c>
    </row>
    <row r="25" spans="1:8">
      <c r="A25" s="79"/>
      <c r="B25" s="129">
        <v>45009</v>
      </c>
      <c r="C25" s="130"/>
      <c r="D25" s="130"/>
      <c r="E25" s="130" t="s">
        <v>290</v>
      </c>
      <c r="F25" s="130" t="s">
        <v>288</v>
      </c>
      <c r="G25" s="133">
        <v>-6566.76</v>
      </c>
      <c r="H25" s="133"/>
    </row>
    <row r="26" spans="1:8">
      <c r="A26" s="79"/>
      <c r="B26" s="126">
        <v>45009</v>
      </c>
      <c r="C26" s="127"/>
      <c r="D26" s="127"/>
      <c r="E26" s="127" t="s">
        <v>300</v>
      </c>
      <c r="F26" s="127" t="s">
        <v>288</v>
      </c>
      <c r="G26" s="128">
        <v>-991.29</v>
      </c>
      <c r="H26" s="128"/>
    </row>
    <row r="27" spans="1:8">
      <c r="A27" s="79"/>
      <c r="B27" s="129">
        <v>45009</v>
      </c>
      <c r="C27" s="130"/>
      <c r="D27" s="130"/>
      <c r="E27" s="130" t="s">
        <v>302</v>
      </c>
      <c r="F27" s="130" t="s">
        <v>288</v>
      </c>
      <c r="G27" s="133">
        <v>-0.9</v>
      </c>
      <c r="H27" s="133"/>
    </row>
    <row r="28" spans="1:8">
      <c r="A28" s="79"/>
      <c r="B28" s="126">
        <v>45009</v>
      </c>
      <c r="C28" s="127"/>
      <c r="D28" s="127"/>
      <c r="E28" s="127" t="s">
        <v>292</v>
      </c>
      <c r="F28" s="127" t="s">
        <v>288</v>
      </c>
      <c r="G28" s="128">
        <v>-0.9</v>
      </c>
      <c r="H28" s="128"/>
    </row>
    <row r="29" spans="1:8">
      <c r="A29" s="79"/>
      <c r="B29" s="129">
        <v>45009</v>
      </c>
      <c r="C29" s="130"/>
      <c r="D29" s="130"/>
      <c r="E29" s="130" t="s">
        <v>294</v>
      </c>
      <c r="F29" s="130" t="s">
        <v>295</v>
      </c>
      <c r="G29" s="133">
        <v>7558.05</v>
      </c>
      <c r="H29" s="133"/>
    </row>
    <row r="30" spans="1:8">
      <c r="A30" s="79"/>
      <c r="B30" s="126">
        <v>45009</v>
      </c>
      <c r="C30" s="127"/>
      <c r="D30" s="127"/>
      <c r="E30" s="127" t="s">
        <v>289</v>
      </c>
      <c r="F30" s="127"/>
      <c r="G30" s="128"/>
      <c r="H30" s="128">
        <v>191.74</v>
      </c>
    </row>
    <row r="31" spans="1:8">
      <c r="A31" s="79"/>
      <c r="B31" s="129">
        <v>45013</v>
      </c>
      <c r="C31" s="130"/>
      <c r="D31" s="130"/>
      <c r="E31" s="130" t="s">
        <v>300</v>
      </c>
      <c r="F31" s="130" t="s">
        <v>288</v>
      </c>
      <c r="G31" s="133">
        <v>-991.29</v>
      </c>
      <c r="H31" s="133"/>
    </row>
    <row r="32" spans="1:8">
      <c r="A32" s="79"/>
      <c r="B32" s="126">
        <v>45013</v>
      </c>
      <c r="C32" s="127"/>
      <c r="D32" s="127"/>
      <c r="E32" s="127" t="s">
        <v>292</v>
      </c>
      <c r="F32" s="127" t="s">
        <v>288</v>
      </c>
      <c r="G32" s="128">
        <v>-0.9</v>
      </c>
      <c r="H32" s="128"/>
    </row>
    <row r="33" spans="1:8">
      <c r="A33" s="79"/>
      <c r="B33" s="129">
        <v>45013</v>
      </c>
      <c r="C33" s="130"/>
      <c r="D33" s="130"/>
      <c r="E33" s="130" t="s">
        <v>294</v>
      </c>
      <c r="F33" s="130" t="s">
        <v>295</v>
      </c>
      <c r="G33" s="133">
        <v>991.29</v>
      </c>
      <c r="H33" s="133"/>
    </row>
    <row r="34" spans="1:8">
      <c r="A34" s="79"/>
      <c r="B34" s="126">
        <v>45016</v>
      </c>
      <c r="C34" s="127"/>
      <c r="D34" s="127"/>
      <c r="E34" s="127" t="s">
        <v>289</v>
      </c>
      <c r="F34" s="127"/>
      <c r="G34" s="128"/>
      <c r="H34" s="128">
        <v>190.84</v>
      </c>
    </row>
  </sheetData>
  <autoFilter ref="B7:H26" xr:uid="{3A9A069D-29A6-4CBC-BFDE-D9AB690F4242}"/>
  <mergeCells count="8">
    <mergeCell ref="A4:H4"/>
    <mergeCell ref="B5:H5"/>
    <mergeCell ref="A6:H6"/>
    <mergeCell ref="B1:H1"/>
    <mergeCell ref="B2:E2"/>
    <mergeCell ref="F2:H2"/>
    <mergeCell ref="B3:E3"/>
    <mergeCell ref="F3:H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A9DCB-3225-408E-9E5B-B4FD51F76DD4}">
  <dimension ref="A1:AF137"/>
  <sheetViews>
    <sheetView showGridLines="0" workbookViewId="0"/>
  </sheetViews>
  <sheetFormatPr defaultRowHeight="15"/>
  <cols>
    <col min="6" max="6" width="21.5703125" customWidth="1"/>
    <col min="9" max="9" width="17.140625" bestFit="1" customWidth="1"/>
    <col min="10" max="15" width="9.140625" bestFit="1" customWidth="1"/>
    <col min="16" max="16" width="12.28515625" bestFit="1" customWidth="1"/>
    <col min="17" max="17" width="21.85546875" bestFit="1" customWidth="1"/>
    <col min="18" max="18" width="13.7109375" bestFit="1" customWidth="1"/>
    <col min="22" max="22" width="16.7109375" bestFit="1" customWidth="1"/>
    <col min="27" max="27" width="14.7109375" style="45" bestFit="1" customWidth="1"/>
    <col min="28" max="28" width="16.28515625" style="45" bestFit="1" customWidth="1"/>
    <col min="29" max="29" width="16.5703125" style="45" bestFit="1" customWidth="1"/>
    <col min="30" max="30" width="20.140625" bestFit="1" customWidth="1"/>
    <col min="31" max="31" width="19.42578125" bestFit="1" customWidth="1"/>
    <col min="32" max="32" width="12.85546875" bestFit="1" customWidth="1"/>
  </cols>
  <sheetData>
    <row r="1" spans="1:32">
      <c r="A1" s="71" t="s">
        <v>141</v>
      </c>
      <c r="B1" s="71" t="s">
        <v>142</v>
      </c>
      <c r="C1" s="71" t="s">
        <v>143</v>
      </c>
      <c r="D1" s="71" t="s">
        <v>103</v>
      </c>
      <c r="E1" s="71" t="s">
        <v>144</v>
      </c>
      <c r="F1" s="71" t="s">
        <v>145</v>
      </c>
      <c r="G1" s="71" t="s">
        <v>146</v>
      </c>
      <c r="H1" s="71" t="s">
        <v>147</v>
      </c>
      <c r="I1" s="71" t="s">
        <v>148</v>
      </c>
      <c r="J1" s="71" t="s">
        <v>149</v>
      </c>
      <c r="K1" s="71" t="s">
        <v>150</v>
      </c>
      <c r="L1" s="71" t="s">
        <v>151</v>
      </c>
      <c r="M1" s="71" t="s">
        <v>152</v>
      </c>
      <c r="N1" s="71" t="s">
        <v>153</v>
      </c>
      <c r="O1" s="71" t="s">
        <v>154</v>
      </c>
      <c r="P1" s="71" t="s">
        <v>155</v>
      </c>
      <c r="Q1" s="71" t="s">
        <v>156</v>
      </c>
      <c r="R1" s="71" t="s">
        <v>157</v>
      </c>
      <c r="S1" s="71" t="s">
        <v>158</v>
      </c>
      <c r="T1" s="71" t="s">
        <v>159</v>
      </c>
      <c r="U1" s="71" t="s">
        <v>160</v>
      </c>
      <c r="V1" s="71" t="s">
        <v>161</v>
      </c>
      <c r="W1" s="71" t="s">
        <v>162</v>
      </c>
      <c r="X1" s="71" t="s">
        <v>163</v>
      </c>
      <c r="Y1" s="71" t="s">
        <v>164</v>
      </c>
      <c r="AA1" s="69" t="s">
        <v>139</v>
      </c>
      <c r="AB1" s="69" t="s">
        <v>165</v>
      </c>
      <c r="AC1" s="69" t="s">
        <v>166</v>
      </c>
      <c r="AD1" s="69" t="s">
        <v>167</v>
      </c>
      <c r="AE1" s="69" t="s">
        <v>168</v>
      </c>
      <c r="AF1" s="69" t="s">
        <v>169</v>
      </c>
    </row>
    <row r="2" spans="1:32">
      <c r="I2" s="65"/>
      <c r="J2" s="65"/>
      <c r="K2" s="65"/>
      <c r="L2" s="65"/>
      <c r="M2" s="65"/>
      <c r="N2" s="65"/>
      <c r="O2" s="65"/>
      <c r="P2" s="65"/>
      <c r="Q2" s="68"/>
      <c r="R2" s="68"/>
      <c r="V2" s="68"/>
      <c r="AA2" s="76"/>
      <c r="AC2" s="76"/>
      <c r="AD2" s="74"/>
      <c r="AE2" s="74"/>
      <c r="AF2" s="73"/>
    </row>
    <row r="3" spans="1:32">
      <c r="I3" s="65"/>
      <c r="J3" s="65"/>
      <c r="K3" s="65"/>
      <c r="L3" s="65"/>
      <c r="M3" s="65"/>
      <c r="N3" s="65"/>
      <c r="O3" s="65"/>
      <c r="P3" s="65"/>
      <c r="Q3" s="68"/>
      <c r="R3" s="68"/>
      <c r="V3" s="68"/>
      <c r="AA3" s="76"/>
      <c r="AC3" s="76"/>
      <c r="AD3" s="74"/>
      <c r="AE3" s="74"/>
      <c r="AF3" s="73"/>
    </row>
    <row r="4" spans="1:32">
      <c r="I4" s="65"/>
      <c r="J4" s="65"/>
      <c r="K4" s="65"/>
      <c r="L4" s="65"/>
      <c r="M4" s="65"/>
      <c r="N4" s="65"/>
      <c r="O4" s="65"/>
      <c r="P4" s="65"/>
      <c r="Q4" s="68"/>
      <c r="R4" s="68"/>
      <c r="V4" s="68"/>
      <c r="AA4" s="76"/>
      <c r="AC4" s="76"/>
      <c r="AD4" s="74"/>
      <c r="AE4" s="74"/>
      <c r="AF4" s="73"/>
    </row>
    <row r="5" spans="1:32">
      <c r="I5" s="65"/>
      <c r="J5" s="65"/>
      <c r="K5" s="65"/>
      <c r="L5" s="65"/>
      <c r="M5" s="65"/>
      <c r="N5" s="65"/>
      <c r="O5" s="65"/>
      <c r="P5" s="65"/>
      <c r="Q5" s="68"/>
      <c r="R5" s="68"/>
      <c r="V5" s="68"/>
      <c r="AA5" s="76"/>
      <c r="AC5" s="76"/>
      <c r="AD5" s="74"/>
      <c r="AE5" s="74"/>
      <c r="AF5" s="73"/>
    </row>
    <row r="6" spans="1:32">
      <c r="I6" s="65"/>
      <c r="J6" s="65"/>
      <c r="K6" s="65"/>
      <c r="L6" s="65"/>
      <c r="M6" s="65"/>
      <c r="N6" s="65"/>
      <c r="O6" s="65"/>
      <c r="P6" s="65"/>
      <c r="Q6" s="68"/>
      <c r="R6" s="68"/>
      <c r="V6" s="68"/>
      <c r="AA6" s="76"/>
      <c r="AC6" s="76"/>
      <c r="AD6" s="74"/>
      <c r="AE6" s="74"/>
      <c r="AF6" s="73"/>
    </row>
    <row r="7" spans="1:32">
      <c r="I7" s="65"/>
      <c r="J7" s="65"/>
      <c r="K7" s="65"/>
      <c r="L7" s="65"/>
      <c r="M7" s="65"/>
      <c r="N7" s="65"/>
      <c r="O7" s="65"/>
      <c r="P7" s="65"/>
      <c r="Q7" s="68"/>
      <c r="R7" s="68"/>
      <c r="V7" s="68"/>
      <c r="AA7" s="76"/>
      <c r="AC7" s="76"/>
      <c r="AD7" s="74"/>
      <c r="AE7" s="74"/>
      <c r="AF7" s="73"/>
    </row>
    <row r="8" spans="1:32">
      <c r="I8" s="65"/>
      <c r="J8" s="65"/>
      <c r="K8" s="65"/>
      <c r="L8" s="65"/>
      <c r="M8" s="65"/>
      <c r="N8" s="65"/>
      <c r="O8" s="65"/>
      <c r="P8" s="65"/>
      <c r="Q8" s="68"/>
      <c r="R8" s="68"/>
      <c r="V8" s="68"/>
      <c r="AA8" s="76"/>
      <c r="AC8" s="76"/>
      <c r="AD8" s="74"/>
      <c r="AE8" s="74"/>
      <c r="AF8" s="73"/>
    </row>
    <row r="9" spans="1:32">
      <c r="I9" s="65"/>
      <c r="J9" s="65"/>
      <c r="K9" s="65"/>
      <c r="L9" s="65"/>
      <c r="M9" s="65"/>
      <c r="N9" s="65"/>
      <c r="O9" s="65"/>
      <c r="P9" s="65"/>
      <c r="Q9" s="68"/>
      <c r="R9" s="68"/>
      <c r="V9" s="68"/>
      <c r="AA9" s="76"/>
      <c r="AC9" s="76"/>
      <c r="AD9" s="74"/>
      <c r="AE9" s="74"/>
      <c r="AF9" s="73"/>
    </row>
    <row r="10" spans="1:32">
      <c r="I10" s="65"/>
      <c r="J10" s="65"/>
      <c r="K10" s="65"/>
      <c r="L10" s="65"/>
      <c r="M10" s="65"/>
      <c r="N10" s="65"/>
      <c r="O10" s="65"/>
      <c r="P10" s="65"/>
      <c r="Q10" s="68"/>
      <c r="R10" s="68"/>
      <c r="V10" s="68"/>
      <c r="AA10" s="76"/>
      <c r="AC10" s="76"/>
      <c r="AD10" s="74"/>
      <c r="AE10" s="74"/>
      <c r="AF10" s="73"/>
    </row>
    <row r="11" spans="1:32">
      <c r="I11" s="65"/>
      <c r="J11" s="65"/>
      <c r="K11" s="65"/>
      <c r="L11" s="65"/>
      <c r="M11" s="65"/>
      <c r="N11" s="65"/>
      <c r="O11" s="65"/>
      <c r="P11" s="65"/>
      <c r="Q11" s="68"/>
      <c r="R11" s="68"/>
      <c r="V11" s="68"/>
      <c r="AA11" s="76"/>
      <c r="AC11" s="76"/>
      <c r="AD11" s="74"/>
      <c r="AE11" s="74"/>
      <c r="AF11" s="73"/>
    </row>
    <row r="12" spans="1:32">
      <c r="I12" s="65"/>
      <c r="J12" s="65"/>
      <c r="K12" s="65"/>
      <c r="L12" s="65"/>
      <c r="M12" s="65"/>
      <c r="N12" s="65"/>
      <c r="O12" s="65"/>
      <c r="P12" s="65"/>
      <c r="Q12" s="68"/>
      <c r="R12" s="68"/>
      <c r="V12" s="68"/>
      <c r="AA12" s="76"/>
      <c r="AC12" s="76"/>
      <c r="AD12" s="74"/>
      <c r="AE12" s="74"/>
      <c r="AF12" s="73"/>
    </row>
    <row r="13" spans="1:32">
      <c r="I13" s="65"/>
      <c r="J13" s="65"/>
      <c r="K13" s="65"/>
      <c r="L13" s="65"/>
      <c r="M13" s="65"/>
      <c r="N13" s="65"/>
      <c r="O13" s="65"/>
      <c r="P13" s="65"/>
      <c r="Q13" s="68"/>
      <c r="R13" s="68"/>
      <c r="V13" s="68"/>
      <c r="AA13" s="76"/>
      <c r="AC13" s="76"/>
      <c r="AD13" s="74"/>
      <c r="AE13" s="74"/>
      <c r="AF13" s="73"/>
    </row>
    <row r="14" spans="1:32">
      <c r="I14" s="65"/>
      <c r="J14" s="65"/>
      <c r="K14" s="65"/>
      <c r="L14" s="65"/>
      <c r="M14" s="65"/>
      <c r="N14" s="65"/>
      <c r="O14" s="65"/>
      <c r="P14" s="65"/>
      <c r="Q14" s="68"/>
      <c r="R14" s="68"/>
      <c r="V14" s="68"/>
      <c r="AA14" s="76"/>
      <c r="AC14" s="76"/>
      <c r="AD14" s="74"/>
      <c r="AE14" s="74"/>
      <c r="AF14" s="73"/>
    </row>
    <row r="15" spans="1:32">
      <c r="I15" s="65"/>
      <c r="J15" s="65"/>
      <c r="K15" s="65"/>
      <c r="L15" s="65"/>
      <c r="M15" s="65"/>
      <c r="N15" s="65"/>
      <c r="O15" s="65"/>
      <c r="P15" s="65"/>
      <c r="Q15" s="68"/>
      <c r="R15" s="68"/>
      <c r="V15" s="68"/>
      <c r="AA15" s="76"/>
      <c r="AC15" s="76"/>
      <c r="AD15" s="74"/>
      <c r="AE15" s="74"/>
      <c r="AF15" s="73"/>
    </row>
    <row r="16" spans="1:32">
      <c r="I16" s="65"/>
      <c r="J16" s="65"/>
      <c r="K16" s="65"/>
      <c r="L16" s="65"/>
      <c r="M16" s="65"/>
      <c r="N16" s="65"/>
      <c r="O16" s="65"/>
      <c r="P16" s="65"/>
      <c r="Q16" s="68"/>
      <c r="R16" s="68"/>
      <c r="V16" s="68"/>
      <c r="AA16" s="76"/>
      <c r="AC16" s="76"/>
      <c r="AD16" s="74"/>
      <c r="AE16" s="74"/>
      <c r="AF16" s="73"/>
    </row>
    <row r="17" spans="9:32">
      <c r="I17" s="65"/>
      <c r="J17" s="65"/>
      <c r="K17" s="65"/>
      <c r="L17" s="65"/>
      <c r="M17" s="65"/>
      <c r="N17" s="65"/>
      <c r="O17" s="65"/>
      <c r="P17" s="65"/>
      <c r="Q17" s="68"/>
      <c r="R17" s="68"/>
      <c r="V17" s="68"/>
      <c r="AA17" s="76"/>
      <c r="AC17" s="76"/>
      <c r="AD17" s="74"/>
      <c r="AE17" s="74"/>
      <c r="AF17" s="73"/>
    </row>
    <row r="18" spans="9:32">
      <c r="I18" s="65"/>
      <c r="J18" s="65"/>
      <c r="K18" s="65"/>
      <c r="L18" s="65"/>
      <c r="M18" s="65"/>
      <c r="N18" s="65"/>
      <c r="O18" s="65"/>
      <c r="P18" s="65"/>
      <c r="Q18" s="68"/>
      <c r="R18" s="68"/>
      <c r="V18" s="68"/>
      <c r="AA18" s="76"/>
      <c r="AC18" s="76"/>
      <c r="AD18" s="74"/>
      <c r="AE18" s="74"/>
      <c r="AF18" s="73"/>
    </row>
    <row r="19" spans="9:32">
      <c r="I19" s="65"/>
      <c r="J19" s="65"/>
      <c r="K19" s="65"/>
      <c r="L19" s="65"/>
      <c r="M19" s="65"/>
      <c r="N19" s="65"/>
      <c r="O19" s="65"/>
      <c r="P19" s="65"/>
      <c r="Q19" s="68"/>
      <c r="R19" s="68"/>
      <c r="V19" s="68"/>
      <c r="AA19" s="76"/>
      <c r="AC19" s="76"/>
      <c r="AD19" s="74"/>
      <c r="AE19" s="74"/>
      <c r="AF19" s="73"/>
    </row>
    <row r="20" spans="9:32">
      <c r="I20" s="65"/>
      <c r="J20" s="65"/>
      <c r="K20" s="65"/>
      <c r="L20" s="65"/>
      <c r="M20" s="65"/>
      <c r="N20" s="65"/>
      <c r="O20" s="65"/>
      <c r="P20" s="65"/>
      <c r="Q20" s="68"/>
      <c r="R20" s="68"/>
      <c r="V20" s="68"/>
      <c r="AA20" s="76"/>
      <c r="AC20" s="76"/>
      <c r="AD20" s="74"/>
      <c r="AE20" s="74"/>
      <c r="AF20" s="73"/>
    </row>
    <row r="21" spans="9:32">
      <c r="I21" s="65"/>
      <c r="J21" s="65"/>
      <c r="K21" s="65"/>
      <c r="L21" s="65"/>
      <c r="M21" s="65"/>
      <c r="N21" s="65"/>
      <c r="O21" s="65"/>
      <c r="P21" s="65"/>
      <c r="Q21" s="68"/>
      <c r="R21" s="68"/>
      <c r="V21" s="68"/>
      <c r="AA21" s="76"/>
      <c r="AC21" s="76"/>
      <c r="AD21" s="74"/>
      <c r="AE21" s="74"/>
      <c r="AF21" s="73"/>
    </row>
    <row r="22" spans="9:32">
      <c r="I22" s="65"/>
      <c r="J22" s="65"/>
      <c r="K22" s="65"/>
      <c r="L22" s="65"/>
      <c r="M22" s="65"/>
      <c r="N22" s="65"/>
      <c r="O22" s="65"/>
      <c r="P22" s="65"/>
      <c r="Q22" s="68"/>
      <c r="R22" s="68"/>
      <c r="V22" s="68"/>
      <c r="AA22" s="76"/>
      <c r="AC22" s="76"/>
      <c r="AD22" s="74"/>
      <c r="AE22" s="74"/>
      <c r="AF22" s="73"/>
    </row>
    <row r="23" spans="9:32">
      <c r="I23" s="65"/>
      <c r="J23" s="65"/>
      <c r="K23" s="65"/>
      <c r="L23" s="65"/>
      <c r="M23" s="65"/>
      <c r="N23" s="65"/>
      <c r="O23" s="65"/>
      <c r="P23" s="65"/>
      <c r="Q23" s="68"/>
      <c r="R23" s="68"/>
      <c r="V23" s="68"/>
      <c r="AA23" s="76"/>
      <c r="AC23" s="76"/>
      <c r="AD23" s="74"/>
      <c r="AE23" s="74"/>
      <c r="AF23" s="73"/>
    </row>
    <row r="24" spans="9:32">
      <c r="I24" s="65"/>
      <c r="J24" s="65"/>
      <c r="K24" s="65"/>
      <c r="L24" s="65"/>
      <c r="M24" s="65"/>
      <c r="N24" s="65"/>
      <c r="O24" s="65"/>
      <c r="P24" s="65"/>
      <c r="Q24" s="68"/>
      <c r="R24" s="68"/>
      <c r="V24" s="68"/>
      <c r="AA24" s="76"/>
      <c r="AC24" s="76"/>
      <c r="AD24" s="74"/>
      <c r="AE24" s="74"/>
      <c r="AF24" s="73"/>
    </row>
    <row r="25" spans="9:32">
      <c r="I25" s="65"/>
      <c r="J25" s="65"/>
      <c r="K25" s="65"/>
      <c r="L25" s="65"/>
      <c r="M25" s="65"/>
      <c r="N25" s="65"/>
      <c r="O25" s="65"/>
      <c r="P25" s="65"/>
      <c r="Q25" s="68"/>
      <c r="R25" s="68"/>
      <c r="V25" s="68"/>
      <c r="AA25" s="76"/>
      <c r="AC25" s="76"/>
      <c r="AD25" s="74"/>
      <c r="AE25" s="74"/>
      <c r="AF25" s="73"/>
    </row>
    <row r="26" spans="9:32">
      <c r="I26" s="65"/>
      <c r="J26" s="65"/>
      <c r="K26" s="65"/>
      <c r="L26" s="65"/>
      <c r="M26" s="65"/>
      <c r="N26" s="65"/>
      <c r="O26" s="65"/>
      <c r="P26" s="65"/>
      <c r="Q26" s="68"/>
      <c r="R26" s="68"/>
      <c r="V26" s="68"/>
      <c r="AA26" s="76"/>
      <c r="AC26" s="76"/>
      <c r="AD26" s="74"/>
      <c r="AE26" s="74"/>
      <c r="AF26" s="73"/>
    </row>
    <row r="27" spans="9:32">
      <c r="I27" s="65"/>
      <c r="J27" s="65"/>
      <c r="K27" s="65"/>
      <c r="L27" s="65"/>
      <c r="M27" s="65"/>
      <c r="N27" s="65"/>
      <c r="O27" s="65"/>
      <c r="P27" s="65"/>
      <c r="Q27" s="68"/>
      <c r="R27" s="68"/>
      <c r="V27" s="68"/>
      <c r="AA27" s="76"/>
      <c r="AC27" s="76"/>
      <c r="AD27" s="74"/>
      <c r="AE27" s="74"/>
      <c r="AF27" s="73"/>
    </row>
    <row r="28" spans="9:32">
      <c r="I28" s="65"/>
      <c r="J28" s="65"/>
      <c r="K28" s="65"/>
      <c r="L28" s="65"/>
      <c r="M28" s="65"/>
      <c r="N28" s="65"/>
      <c r="O28" s="65"/>
      <c r="P28" s="65"/>
      <c r="Q28" s="68"/>
      <c r="R28" s="68"/>
      <c r="V28" s="68"/>
      <c r="AA28" s="76"/>
      <c r="AC28" s="76"/>
      <c r="AD28" s="74"/>
      <c r="AE28" s="74"/>
      <c r="AF28" s="73"/>
    </row>
    <row r="29" spans="9:32">
      <c r="I29" s="65"/>
      <c r="J29" s="65"/>
      <c r="K29" s="65"/>
      <c r="L29" s="65"/>
      <c r="M29" s="65"/>
      <c r="N29" s="65"/>
      <c r="O29" s="65"/>
      <c r="P29" s="65"/>
      <c r="Q29" s="68"/>
      <c r="R29" s="68"/>
      <c r="V29" s="68"/>
      <c r="AA29" s="76"/>
      <c r="AC29" s="76"/>
      <c r="AD29" s="74"/>
      <c r="AE29" s="74"/>
      <c r="AF29" s="73"/>
    </row>
    <row r="30" spans="9:32">
      <c r="I30" s="65"/>
      <c r="J30" s="65"/>
      <c r="K30" s="65"/>
      <c r="L30" s="65"/>
      <c r="M30" s="65"/>
      <c r="N30" s="65"/>
      <c r="O30" s="65"/>
      <c r="P30" s="65"/>
      <c r="Q30" s="68"/>
      <c r="R30" s="68"/>
      <c r="V30" s="68"/>
      <c r="AA30" s="76"/>
      <c r="AC30" s="76"/>
      <c r="AD30" s="74"/>
      <c r="AE30" s="74"/>
      <c r="AF30" s="73"/>
    </row>
    <row r="31" spans="9:32">
      <c r="I31" s="65"/>
      <c r="J31" s="65"/>
      <c r="K31" s="65"/>
      <c r="L31" s="65"/>
      <c r="M31" s="65"/>
      <c r="N31" s="65"/>
      <c r="O31" s="65"/>
      <c r="P31" s="65"/>
      <c r="Q31" s="68"/>
      <c r="R31" s="68"/>
      <c r="V31" s="68"/>
      <c r="AA31" s="76"/>
      <c r="AC31" s="76"/>
      <c r="AD31" s="74"/>
      <c r="AE31" s="74"/>
      <c r="AF31" s="73"/>
    </row>
    <row r="32" spans="9:32">
      <c r="I32" s="65"/>
      <c r="J32" s="65"/>
      <c r="K32" s="65"/>
      <c r="L32" s="65"/>
      <c r="M32" s="65"/>
      <c r="N32" s="65"/>
      <c r="O32" s="65"/>
      <c r="P32" s="65"/>
      <c r="Q32" s="68"/>
      <c r="R32" s="68"/>
      <c r="V32" s="68"/>
      <c r="AA32" s="76"/>
      <c r="AC32" s="76"/>
      <c r="AD32" s="74"/>
      <c r="AE32" s="74"/>
      <c r="AF32" s="73"/>
    </row>
    <row r="33" spans="9:32">
      <c r="I33" s="65"/>
      <c r="J33" s="65"/>
      <c r="K33" s="65"/>
      <c r="L33" s="65"/>
      <c r="M33" s="65"/>
      <c r="N33" s="65"/>
      <c r="O33" s="65"/>
      <c r="P33" s="65"/>
      <c r="Q33" s="68"/>
      <c r="R33" s="68"/>
      <c r="V33" s="68"/>
      <c r="AA33" s="76"/>
      <c r="AC33" s="76"/>
      <c r="AD33" s="74"/>
      <c r="AE33" s="74"/>
      <c r="AF33" s="73"/>
    </row>
    <row r="34" spans="9:32">
      <c r="I34" s="65"/>
      <c r="J34" s="65"/>
      <c r="K34" s="65"/>
      <c r="L34" s="65"/>
      <c r="M34" s="65"/>
      <c r="N34" s="65"/>
      <c r="O34" s="65"/>
      <c r="P34" s="65"/>
      <c r="Q34" s="68"/>
      <c r="R34" s="68"/>
      <c r="V34" s="68"/>
      <c r="AA34" s="76"/>
      <c r="AC34" s="76"/>
      <c r="AD34" s="74"/>
      <c r="AE34" s="74"/>
      <c r="AF34" s="73"/>
    </row>
    <row r="35" spans="9:32">
      <c r="I35" s="65"/>
      <c r="J35" s="65"/>
      <c r="K35" s="65"/>
      <c r="L35" s="65"/>
      <c r="M35" s="65"/>
      <c r="N35" s="65"/>
      <c r="O35" s="65"/>
      <c r="P35" s="65"/>
      <c r="Q35" s="68"/>
      <c r="R35" s="68"/>
      <c r="V35" s="68"/>
      <c r="AA35" s="76"/>
      <c r="AC35" s="76"/>
      <c r="AD35" s="74"/>
      <c r="AE35" s="74"/>
      <c r="AF35" s="73"/>
    </row>
    <row r="36" spans="9:32">
      <c r="I36" s="65"/>
      <c r="J36" s="65"/>
      <c r="K36" s="65"/>
      <c r="L36" s="65"/>
      <c r="M36" s="65"/>
      <c r="N36" s="65"/>
      <c r="O36" s="65"/>
      <c r="P36" s="65"/>
      <c r="Q36" s="68"/>
      <c r="R36" s="68"/>
      <c r="V36" s="68"/>
      <c r="AA36" s="76"/>
      <c r="AC36" s="76"/>
      <c r="AD36" s="74"/>
      <c r="AE36" s="74"/>
      <c r="AF36" s="73"/>
    </row>
    <row r="37" spans="9:32">
      <c r="I37" s="65"/>
      <c r="J37" s="65"/>
      <c r="K37" s="65"/>
      <c r="L37" s="65"/>
      <c r="M37" s="65"/>
      <c r="N37" s="65"/>
      <c r="O37" s="65"/>
      <c r="P37" s="65"/>
      <c r="Q37" s="68"/>
      <c r="R37" s="68"/>
      <c r="V37" s="68"/>
      <c r="AA37" s="76"/>
      <c r="AC37" s="76"/>
      <c r="AD37" s="74"/>
      <c r="AE37" s="74"/>
      <c r="AF37" s="73"/>
    </row>
    <row r="38" spans="9:32">
      <c r="I38" s="65"/>
      <c r="J38" s="65"/>
      <c r="K38" s="65"/>
      <c r="L38" s="65"/>
      <c r="M38" s="65"/>
      <c r="N38" s="65"/>
      <c r="O38" s="65"/>
      <c r="P38" s="65"/>
      <c r="Q38" s="68"/>
      <c r="R38" s="68"/>
      <c r="V38" s="68"/>
      <c r="AA38" s="76"/>
      <c r="AC38" s="76"/>
      <c r="AD38" s="74"/>
      <c r="AE38" s="74"/>
      <c r="AF38" s="73"/>
    </row>
    <row r="39" spans="9:32">
      <c r="I39" s="65"/>
      <c r="J39" s="65"/>
      <c r="K39" s="65"/>
      <c r="L39" s="65"/>
      <c r="M39" s="65"/>
      <c r="N39" s="65"/>
      <c r="O39" s="65"/>
      <c r="P39" s="65"/>
      <c r="Q39" s="68"/>
      <c r="R39" s="68"/>
      <c r="V39" s="68"/>
      <c r="AA39" s="76"/>
      <c r="AC39" s="76"/>
      <c r="AD39" s="74"/>
      <c r="AE39" s="74"/>
      <c r="AF39" s="73"/>
    </row>
    <row r="40" spans="9:32">
      <c r="I40" s="65"/>
      <c r="J40" s="65"/>
      <c r="K40" s="65"/>
      <c r="L40" s="65"/>
      <c r="M40" s="65"/>
      <c r="N40" s="65"/>
      <c r="O40" s="65"/>
      <c r="P40" s="65"/>
      <c r="Q40" s="68"/>
      <c r="R40" s="68"/>
      <c r="V40" s="68"/>
      <c r="AA40" s="76"/>
      <c r="AC40" s="76"/>
      <c r="AD40" s="74"/>
      <c r="AE40" s="74"/>
      <c r="AF40" s="73"/>
    </row>
    <row r="41" spans="9:32">
      <c r="I41" s="65"/>
      <c r="J41" s="65"/>
      <c r="K41" s="65"/>
      <c r="L41" s="65"/>
      <c r="M41" s="65"/>
      <c r="N41" s="65"/>
      <c r="O41" s="65"/>
      <c r="P41" s="65"/>
      <c r="Q41" s="68"/>
      <c r="R41" s="68"/>
      <c r="V41" s="68"/>
      <c r="AA41" s="76"/>
      <c r="AC41" s="76"/>
      <c r="AD41" s="74"/>
      <c r="AE41" s="74"/>
      <c r="AF41" s="73"/>
    </row>
    <row r="42" spans="9:32">
      <c r="I42" s="65"/>
      <c r="J42" s="65"/>
      <c r="K42" s="65"/>
      <c r="L42" s="65"/>
      <c r="M42" s="65"/>
      <c r="N42" s="65"/>
      <c r="O42" s="65"/>
      <c r="P42" s="65"/>
      <c r="Q42" s="68"/>
      <c r="R42" s="68"/>
      <c r="V42" s="68"/>
      <c r="AA42" s="76"/>
      <c r="AC42" s="76"/>
      <c r="AD42" s="74"/>
      <c r="AE42" s="74"/>
      <c r="AF42" s="73"/>
    </row>
    <row r="43" spans="9:32">
      <c r="I43" s="65"/>
      <c r="J43" s="65"/>
      <c r="K43" s="65"/>
      <c r="L43" s="65"/>
      <c r="M43" s="65"/>
      <c r="N43" s="65"/>
      <c r="O43" s="65"/>
      <c r="P43" s="65"/>
      <c r="Q43" s="68"/>
      <c r="R43" s="68"/>
      <c r="V43" s="68"/>
      <c r="AA43" s="76"/>
      <c r="AC43" s="76"/>
      <c r="AD43" s="74"/>
      <c r="AE43" s="74"/>
      <c r="AF43" s="73"/>
    </row>
    <row r="44" spans="9:32">
      <c r="I44" s="65"/>
      <c r="J44" s="65"/>
      <c r="K44" s="65"/>
      <c r="L44" s="65"/>
      <c r="M44" s="65"/>
      <c r="N44" s="65"/>
      <c r="O44" s="65"/>
      <c r="P44" s="65"/>
      <c r="Q44" s="68"/>
      <c r="R44" s="68"/>
      <c r="V44" s="68"/>
      <c r="AA44" s="76"/>
      <c r="AC44" s="76"/>
      <c r="AD44" s="74"/>
      <c r="AE44" s="74"/>
      <c r="AF44" s="73"/>
    </row>
    <row r="45" spans="9:32">
      <c r="I45" s="65"/>
      <c r="J45" s="65"/>
      <c r="K45" s="65"/>
      <c r="L45" s="65"/>
      <c r="M45" s="65"/>
      <c r="N45" s="65"/>
      <c r="O45" s="65"/>
      <c r="P45" s="65"/>
      <c r="Q45" s="68"/>
      <c r="R45" s="68"/>
      <c r="V45" s="68"/>
      <c r="AA45" s="76"/>
      <c r="AC45" s="76"/>
      <c r="AD45" s="74"/>
      <c r="AE45" s="74"/>
      <c r="AF45" s="73"/>
    </row>
    <row r="46" spans="9:32">
      <c r="I46" s="65"/>
      <c r="J46" s="65"/>
      <c r="K46" s="65"/>
      <c r="L46" s="65"/>
      <c r="M46" s="65"/>
      <c r="N46" s="65"/>
      <c r="O46" s="65"/>
      <c r="P46" s="65"/>
      <c r="Q46" s="68"/>
      <c r="R46" s="68"/>
      <c r="V46" s="68"/>
      <c r="AA46" s="76"/>
      <c r="AC46" s="76"/>
      <c r="AD46" s="74"/>
      <c r="AE46" s="74"/>
      <c r="AF46" s="73"/>
    </row>
    <row r="47" spans="9:32">
      <c r="I47" s="65"/>
      <c r="J47" s="65"/>
      <c r="K47" s="65"/>
      <c r="L47" s="65"/>
      <c r="M47" s="65"/>
      <c r="N47" s="65"/>
      <c r="O47" s="65"/>
      <c r="P47" s="65"/>
      <c r="Q47" s="68"/>
      <c r="R47" s="68"/>
      <c r="V47" s="68"/>
      <c r="AA47" s="76"/>
      <c r="AC47" s="76"/>
      <c r="AD47" s="74"/>
      <c r="AE47" s="74"/>
      <c r="AF47" s="73"/>
    </row>
    <row r="48" spans="9:32">
      <c r="I48" s="65"/>
      <c r="J48" s="65"/>
      <c r="K48" s="65"/>
      <c r="L48" s="65"/>
      <c r="M48" s="65"/>
      <c r="N48" s="65"/>
      <c r="O48" s="65"/>
      <c r="P48" s="65"/>
      <c r="Q48" s="68"/>
      <c r="R48" s="68"/>
      <c r="V48" s="68"/>
      <c r="AA48" s="76"/>
      <c r="AC48" s="76"/>
      <c r="AD48" s="74"/>
      <c r="AE48" s="74"/>
      <c r="AF48" s="73"/>
    </row>
    <row r="49" spans="9:32">
      <c r="I49" s="65"/>
      <c r="J49" s="65"/>
      <c r="K49" s="65"/>
      <c r="L49" s="65"/>
      <c r="M49" s="65"/>
      <c r="N49" s="65"/>
      <c r="O49" s="65"/>
      <c r="P49" s="65"/>
      <c r="Q49" s="68"/>
      <c r="R49" s="68"/>
      <c r="V49" s="68"/>
      <c r="AA49" s="76"/>
      <c r="AC49" s="76"/>
      <c r="AD49" s="74"/>
      <c r="AE49" s="74"/>
      <c r="AF49" s="73"/>
    </row>
    <row r="50" spans="9:32">
      <c r="I50" s="65"/>
      <c r="J50" s="65"/>
      <c r="K50" s="65"/>
      <c r="L50" s="65"/>
      <c r="M50" s="65"/>
      <c r="N50" s="65"/>
      <c r="O50" s="65"/>
      <c r="P50" s="65"/>
      <c r="Q50" s="68"/>
      <c r="R50" s="68"/>
      <c r="V50" s="68"/>
      <c r="AA50" s="76"/>
      <c r="AC50" s="76"/>
      <c r="AD50" s="74"/>
      <c r="AE50" s="74"/>
      <c r="AF50" s="73"/>
    </row>
    <row r="51" spans="9:32">
      <c r="I51" s="65"/>
      <c r="J51" s="65"/>
      <c r="K51" s="65"/>
      <c r="L51" s="65"/>
      <c r="M51" s="65"/>
      <c r="N51" s="65"/>
      <c r="O51" s="65"/>
      <c r="P51" s="65"/>
      <c r="Q51" s="68"/>
      <c r="R51" s="68"/>
      <c r="V51" s="68"/>
      <c r="AA51" s="76"/>
      <c r="AC51" s="76"/>
      <c r="AD51" s="74"/>
      <c r="AE51" s="74"/>
      <c r="AF51" s="73"/>
    </row>
    <row r="52" spans="9:32">
      <c r="I52" s="65"/>
      <c r="J52" s="65"/>
      <c r="K52" s="65"/>
      <c r="L52" s="65"/>
      <c r="M52" s="65"/>
      <c r="N52" s="65"/>
      <c r="O52" s="65"/>
      <c r="P52" s="65"/>
      <c r="Q52" s="68"/>
      <c r="R52" s="68"/>
      <c r="V52" s="68"/>
      <c r="AA52" s="76"/>
      <c r="AC52" s="76"/>
      <c r="AD52" s="74"/>
      <c r="AE52" s="74"/>
      <c r="AF52" s="73"/>
    </row>
    <row r="53" spans="9:32">
      <c r="I53" s="65"/>
      <c r="J53" s="65"/>
      <c r="K53" s="65"/>
      <c r="L53" s="65"/>
      <c r="M53" s="65"/>
      <c r="N53" s="65"/>
      <c r="O53" s="65"/>
      <c r="P53" s="65"/>
      <c r="Q53" s="68"/>
      <c r="R53" s="68"/>
      <c r="V53" s="68"/>
      <c r="AA53" s="76"/>
      <c r="AC53" s="76"/>
      <c r="AD53" s="74"/>
      <c r="AE53" s="74"/>
      <c r="AF53" s="73"/>
    </row>
    <row r="54" spans="9:32">
      <c r="I54" s="65"/>
      <c r="J54" s="65"/>
      <c r="K54" s="65"/>
      <c r="L54" s="65"/>
      <c r="M54" s="65"/>
      <c r="N54" s="65"/>
      <c r="O54" s="65"/>
      <c r="P54" s="65"/>
      <c r="Q54" s="68"/>
      <c r="R54" s="68"/>
      <c r="V54" s="68"/>
      <c r="AA54" s="76"/>
      <c r="AC54" s="76"/>
      <c r="AD54" s="74"/>
      <c r="AE54" s="74"/>
      <c r="AF54" s="73"/>
    </row>
    <row r="55" spans="9:32">
      <c r="I55" s="65"/>
      <c r="J55" s="65"/>
      <c r="K55" s="65"/>
      <c r="L55" s="65"/>
      <c r="M55" s="65"/>
      <c r="N55" s="65"/>
      <c r="O55" s="65"/>
      <c r="P55" s="65"/>
      <c r="Q55" s="68"/>
      <c r="R55" s="68"/>
      <c r="V55" s="68"/>
      <c r="AA55" s="76"/>
      <c r="AC55" s="76"/>
      <c r="AD55" s="74"/>
      <c r="AE55" s="74"/>
      <c r="AF55" s="73"/>
    </row>
    <row r="56" spans="9:32">
      <c r="I56" s="65"/>
      <c r="J56" s="65"/>
      <c r="K56" s="65"/>
      <c r="L56" s="65"/>
      <c r="M56" s="65"/>
      <c r="N56" s="65"/>
      <c r="O56" s="65"/>
      <c r="P56" s="65"/>
      <c r="Q56" s="68"/>
      <c r="R56" s="68"/>
      <c r="V56" s="68"/>
      <c r="AA56" s="76"/>
      <c r="AC56" s="76"/>
      <c r="AD56" s="74"/>
      <c r="AE56" s="74"/>
      <c r="AF56" s="73"/>
    </row>
    <row r="57" spans="9:32">
      <c r="I57" s="65"/>
      <c r="J57" s="65"/>
      <c r="K57" s="65"/>
      <c r="L57" s="65"/>
      <c r="M57" s="65"/>
      <c r="N57" s="65"/>
      <c r="O57" s="65"/>
      <c r="P57" s="65"/>
      <c r="Q57" s="68"/>
      <c r="R57" s="68"/>
      <c r="V57" s="68"/>
      <c r="AA57" s="76"/>
      <c r="AC57" s="76"/>
      <c r="AD57" s="74"/>
      <c r="AE57" s="74"/>
      <c r="AF57" s="73"/>
    </row>
    <row r="58" spans="9:32">
      <c r="I58" s="65"/>
      <c r="J58" s="65"/>
      <c r="K58" s="65"/>
      <c r="L58" s="65"/>
      <c r="M58" s="65"/>
      <c r="N58" s="65"/>
      <c r="O58" s="65"/>
      <c r="P58" s="65"/>
      <c r="Q58" s="68"/>
      <c r="R58" s="68"/>
      <c r="V58" s="68"/>
      <c r="AA58" s="76"/>
      <c r="AC58" s="76"/>
      <c r="AD58" s="74"/>
      <c r="AE58" s="74"/>
      <c r="AF58" s="73"/>
    </row>
    <row r="59" spans="9:32">
      <c r="I59" s="65"/>
      <c r="J59" s="65"/>
      <c r="K59" s="65"/>
      <c r="L59" s="65"/>
      <c r="M59" s="65"/>
      <c r="N59" s="65"/>
      <c r="O59" s="65"/>
      <c r="P59" s="65"/>
      <c r="Q59" s="68"/>
      <c r="R59" s="68"/>
      <c r="V59" s="68"/>
      <c r="AA59" s="76"/>
      <c r="AC59" s="76"/>
      <c r="AD59" s="74"/>
      <c r="AE59" s="74"/>
      <c r="AF59" s="73"/>
    </row>
    <row r="60" spans="9:32">
      <c r="I60" s="65"/>
      <c r="J60" s="65"/>
      <c r="K60" s="65"/>
      <c r="L60" s="65"/>
      <c r="M60" s="65"/>
      <c r="N60" s="65"/>
      <c r="O60" s="65"/>
      <c r="P60" s="65"/>
      <c r="Q60" s="68"/>
      <c r="R60" s="68"/>
      <c r="V60" s="68"/>
      <c r="AA60" s="76"/>
      <c r="AC60" s="76"/>
      <c r="AD60" s="74"/>
      <c r="AE60" s="74"/>
      <c r="AF60" s="73"/>
    </row>
    <row r="61" spans="9:32">
      <c r="I61" s="65"/>
      <c r="J61" s="65"/>
      <c r="K61" s="65"/>
      <c r="L61" s="65"/>
      <c r="M61" s="65"/>
      <c r="N61" s="65"/>
      <c r="O61" s="65"/>
      <c r="P61" s="65"/>
      <c r="Q61" s="68"/>
      <c r="R61" s="68"/>
      <c r="V61" s="68"/>
      <c r="AA61" s="76"/>
      <c r="AC61" s="76"/>
      <c r="AD61" s="74"/>
      <c r="AE61" s="74"/>
      <c r="AF61" s="73"/>
    </row>
    <row r="62" spans="9:32">
      <c r="I62" s="65"/>
      <c r="J62" s="65"/>
      <c r="K62" s="65"/>
      <c r="L62" s="65"/>
      <c r="M62" s="65"/>
      <c r="N62" s="65"/>
      <c r="O62" s="65"/>
      <c r="P62" s="65"/>
      <c r="Q62" s="68"/>
      <c r="R62" s="68"/>
      <c r="V62" s="68"/>
      <c r="AA62" s="76"/>
      <c r="AC62" s="76"/>
      <c r="AD62" s="74"/>
      <c r="AE62" s="74"/>
      <c r="AF62" s="73"/>
    </row>
    <row r="63" spans="9:32">
      <c r="I63" s="65"/>
      <c r="J63" s="65"/>
      <c r="K63" s="65"/>
      <c r="L63" s="65"/>
      <c r="M63" s="65"/>
      <c r="N63" s="65"/>
      <c r="O63" s="65"/>
      <c r="P63" s="65"/>
      <c r="Q63" s="68"/>
      <c r="R63" s="68"/>
      <c r="V63" s="68"/>
      <c r="AA63" s="76"/>
      <c r="AC63" s="76"/>
      <c r="AD63" s="74"/>
      <c r="AE63" s="74"/>
      <c r="AF63" s="73"/>
    </row>
    <row r="64" spans="9:32">
      <c r="I64" s="65"/>
      <c r="J64" s="65"/>
      <c r="K64" s="65"/>
      <c r="L64" s="65"/>
      <c r="M64" s="65"/>
      <c r="N64" s="65"/>
      <c r="O64" s="65"/>
      <c r="P64" s="65"/>
      <c r="Q64" s="68"/>
      <c r="R64" s="68"/>
      <c r="V64" s="68"/>
      <c r="AA64" s="76"/>
      <c r="AC64" s="76"/>
      <c r="AD64" s="74"/>
      <c r="AE64" s="74"/>
      <c r="AF64" s="73"/>
    </row>
    <row r="65" spans="9:32">
      <c r="I65" s="65"/>
      <c r="J65" s="65"/>
      <c r="K65" s="65"/>
      <c r="L65" s="65"/>
      <c r="M65" s="65"/>
      <c r="N65" s="65"/>
      <c r="O65" s="65"/>
      <c r="P65" s="65"/>
      <c r="Q65" s="68"/>
      <c r="R65" s="68"/>
      <c r="V65" s="68"/>
      <c r="AA65" s="76"/>
      <c r="AC65" s="76"/>
      <c r="AD65" s="74"/>
      <c r="AE65" s="74"/>
      <c r="AF65" s="73"/>
    </row>
    <row r="66" spans="9:32">
      <c r="I66" s="65"/>
      <c r="J66" s="65"/>
      <c r="K66" s="65"/>
      <c r="L66" s="65"/>
      <c r="M66" s="65"/>
      <c r="N66" s="65"/>
      <c r="O66" s="65"/>
      <c r="P66" s="65"/>
      <c r="Q66" s="68"/>
      <c r="R66" s="68"/>
      <c r="V66" s="68"/>
      <c r="AA66" s="76"/>
      <c r="AC66" s="76"/>
      <c r="AD66" s="74"/>
      <c r="AE66" s="74"/>
      <c r="AF66" s="73"/>
    </row>
    <row r="67" spans="9:32">
      <c r="I67" s="65"/>
      <c r="J67" s="65"/>
      <c r="K67" s="65"/>
      <c r="L67" s="65"/>
      <c r="M67" s="65"/>
      <c r="N67" s="65"/>
      <c r="O67" s="65"/>
      <c r="P67" s="65"/>
      <c r="Q67" s="68"/>
      <c r="R67" s="68"/>
      <c r="V67" s="68"/>
      <c r="AA67" s="76"/>
      <c r="AC67" s="76"/>
      <c r="AD67" s="74"/>
      <c r="AE67" s="74"/>
      <c r="AF67" s="73"/>
    </row>
    <row r="68" spans="9:32">
      <c r="I68" s="65"/>
      <c r="J68" s="65"/>
      <c r="K68" s="65"/>
      <c r="L68" s="65"/>
      <c r="M68" s="65"/>
      <c r="N68" s="65"/>
      <c r="O68" s="65"/>
      <c r="P68" s="65"/>
      <c r="Q68" s="68"/>
      <c r="R68" s="68"/>
      <c r="V68" s="68"/>
      <c r="AA68" s="76"/>
      <c r="AC68" s="76"/>
      <c r="AD68" s="74"/>
      <c r="AE68" s="74"/>
      <c r="AF68" s="73"/>
    </row>
    <row r="69" spans="9:32">
      <c r="I69" s="65"/>
      <c r="J69" s="65"/>
      <c r="K69" s="65"/>
      <c r="L69" s="65"/>
      <c r="M69" s="65"/>
      <c r="N69" s="65"/>
      <c r="O69" s="65"/>
      <c r="P69" s="65"/>
      <c r="Q69" s="68"/>
      <c r="R69" s="68"/>
      <c r="V69" s="68"/>
      <c r="AA69" s="76"/>
      <c r="AC69" s="76"/>
      <c r="AD69" s="74"/>
      <c r="AE69" s="74"/>
      <c r="AF69" s="73"/>
    </row>
    <row r="70" spans="9:32">
      <c r="I70" s="65"/>
      <c r="J70" s="65"/>
      <c r="K70" s="65"/>
      <c r="L70" s="65"/>
      <c r="M70" s="65"/>
      <c r="N70" s="65"/>
      <c r="O70" s="65"/>
      <c r="P70" s="65"/>
      <c r="Q70" s="68"/>
      <c r="R70" s="68"/>
      <c r="V70" s="68"/>
      <c r="AA70" s="76"/>
      <c r="AC70" s="76"/>
      <c r="AD70" s="74"/>
      <c r="AE70" s="74"/>
      <c r="AF70" s="73"/>
    </row>
    <row r="71" spans="9:32">
      <c r="I71" s="65"/>
      <c r="J71" s="65"/>
      <c r="K71" s="65"/>
      <c r="L71" s="65"/>
      <c r="M71" s="65"/>
      <c r="N71" s="65"/>
      <c r="O71" s="65"/>
      <c r="P71" s="65"/>
      <c r="Q71" s="68"/>
      <c r="R71" s="68"/>
      <c r="V71" s="68"/>
      <c r="AA71" s="76"/>
      <c r="AC71" s="76"/>
      <c r="AD71" s="74"/>
      <c r="AE71" s="74"/>
      <c r="AF71" s="73"/>
    </row>
    <row r="72" spans="9:32">
      <c r="I72" s="65"/>
      <c r="J72" s="65"/>
      <c r="K72" s="65"/>
      <c r="L72" s="65"/>
      <c r="M72" s="65"/>
      <c r="N72" s="65"/>
      <c r="O72" s="65"/>
      <c r="P72" s="65"/>
      <c r="Q72" s="68"/>
      <c r="R72" s="68"/>
      <c r="V72" s="68"/>
      <c r="AA72" s="76"/>
      <c r="AC72" s="76"/>
      <c r="AD72" s="74"/>
      <c r="AE72" s="74"/>
      <c r="AF72" s="73"/>
    </row>
    <row r="73" spans="9:32">
      <c r="I73" s="65"/>
      <c r="J73" s="65"/>
      <c r="K73" s="65"/>
      <c r="L73" s="65"/>
      <c r="M73" s="65"/>
      <c r="N73" s="65"/>
      <c r="O73" s="65"/>
      <c r="P73" s="65"/>
      <c r="Q73" s="68"/>
      <c r="R73" s="68"/>
      <c r="V73" s="68"/>
      <c r="AA73" s="76"/>
      <c r="AC73" s="76"/>
      <c r="AD73" s="74"/>
      <c r="AE73" s="74"/>
      <c r="AF73" s="73"/>
    </row>
    <row r="74" spans="9:32">
      <c r="I74" s="65"/>
      <c r="J74" s="65"/>
      <c r="K74" s="65"/>
      <c r="L74" s="65"/>
      <c r="M74" s="65"/>
      <c r="N74" s="65"/>
      <c r="O74" s="65"/>
      <c r="P74" s="65"/>
      <c r="Q74" s="68"/>
      <c r="R74" s="68"/>
      <c r="V74" s="68"/>
      <c r="AA74" s="76"/>
      <c r="AC74" s="76"/>
      <c r="AD74" s="74"/>
      <c r="AE74" s="74"/>
      <c r="AF74" s="73"/>
    </row>
    <row r="75" spans="9:32">
      <c r="I75" s="65"/>
      <c r="J75" s="65"/>
      <c r="K75" s="65"/>
      <c r="L75" s="65"/>
      <c r="M75" s="65"/>
      <c r="N75" s="65"/>
      <c r="O75" s="65"/>
      <c r="P75" s="65"/>
      <c r="Q75" s="68"/>
      <c r="R75" s="68"/>
      <c r="V75" s="68"/>
      <c r="AA75" s="76"/>
      <c r="AC75" s="76"/>
      <c r="AD75" s="74"/>
      <c r="AE75" s="74"/>
      <c r="AF75" s="73"/>
    </row>
    <row r="76" spans="9:32">
      <c r="I76" s="65"/>
      <c r="J76" s="65"/>
      <c r="K76" s="65"/>
      <c r="L76" s="65"/>
      <c r="M76" s="65"/>
      <c r="N76" s="65"/>
      <c r="O76" s="65"/>
      <c r="P76" s="65"/>
      <c r="Q76" s="68"/>
      <c r="R76" s="68"/>
      <c r="V76" s="68"/>
      <c r="AA76" s="76"/>
      <c r="AC76" s="76"/>
      <c r="AD76" s="74"/>
      <c r="AE76" s="74"/>
      <c r="AF76" s="73"/>
    </row>
    <row r="77" spans="9:32">
      <c r="I77" s="65"/>
      <c r="J77" s="65"/>
      <c r="K77" s="65"/>
      <c r="L77" s="65"/>
      <c r="M77" s="65"/>
      <c r="N77" s="65"/>
      <c r="O77" s="65"/>
      <c r="P77" s="65"/>
      <c r="Q77" s="68"/>
      <c r="R77" s="68"/>
      <c r="V77" s="68"/>
      <c r="AA77" s="76"/>
      <c r="AC77" s="76"/>
      <c r="AD77" s="74"/>
      <c r="AE77" s="74"/>
      <c r="AF77" s="73"/>
    </row>
    <row r="78" spans="9:32">
      <c r="I78" s="65"/>
      <c r="J78" s="65"/>
      <c r="K78" s="65"/>
      <c r="L78" s="65"/>
      <c r="M78" s="65"/>
      <c r="N78" s="65"/>
      <c r="O78" s="65"/>
      <c r="P78" s="65"/>
      <c r="Q78" s="68"/>
      <c r="R78" s="68"/>
      <c r="V78" s="68"/>
      <c r="AA78" s="76"/>
      <c r="AC78" s="76"/>
      <c r="AD78" s="74"/>
      <c r="AE78" s="74"/>
      <c r="AF78" s="73"/>
    </row>
    <row r="79" spans="9:32">
      <c r="I79" s="65"/>
      <c r="J79" s="65"/>
      <c r="K79" s="65"/>
      <c r="L79" s="65"/>
      <c r="M79" s="65"/>
      <c r="N79" s="65"/>
      <c r="O79" s="65"/>
      <c r="P79" s="65"/>
      <c r="Q79" s="68"/>
      <c r="R79" s="68"/>
      <c r="V79" s="68"/>
      <c r="AA79" s="76"/>
      <c r="AC79" s="76"/>
      <c r="AD79" s="74"/>
      <c r="AE79" s="74"/>
      <c r="AF79" s="73"/>
    </row>
    <row r="80" spans="9:32">
      <c r="I80" s="65"/>
      <c r="J80" s="65"/>
      <c r="K80" s="65"/>
      <c r="L80" s="65"/>
      <c r="M80" s="65"/>
      <c r="N80" s="65"/>
      <c r="O80" s="65"/>
      <c r="P80" s="65"/>
      <c r="Q80" s="68"/>
      <c r="R80" s="68"/>
      <c r="V80" s="68"/>
      <c r="AA80" s="76"/>
      <c r="AC80" s="76"/>
      <c r="AD80" s="74"/>
      <c r="AE80" s="74"/>
      <c r="AF80" s="73"/>
    </row>
    <row r="81" spans="1:32">
      <c r="I81" s="65"/>
      <c r="J81" s="65"/>
      <c r="K81" s="65"/>
      <c r="L81" s="65"/>
      <c r="M81" s="65"/>
      <c r="N81" s="65"/>
      <c r="O81" s="65"/>
      <c r="P81" s="65"/>
      <c r="Q81" s="68"/>
      <c r="R81" s="68"/>
      <c r="V81" s="68"/>
      <c r="AA81" s="76"/>
      <c r="AC81" s="76"/>
      <c r="AD81" s="74"/>
      <c r="AE81" s="74"/>
      <c r="AF81" s="73"/>
    </row>
    <row r="82" spans="1:32">
      <c r="I82" s="65"/>
      <c r="J82" s="65"/>
      <c r="K82" s="65"/>
      <c r="L82" s="65"/>
      <c r="M82" s="65"/>
      <c r="N82" s="65"/>
      <c r="O82" s="65"/>
      <c r="P82" s="65"/>
      <c r="Q82" s="68"/>
      <c r="R82" s="68"/>
      <c r="V82" s="68"/>
    </row>
    <row r="84" spans="1:32" s="65" customFormat="1">
      <c r="AA84" s="78"/>
      <c r="AB84" s="78"/>
      <c r="AC84" s="78"/>
    </row>
    <row r="85" spans="1:32">
      <c r="I85" s="65"/>
      <c r="P85" s="65"/>
    </row>
    <row r="86" spans="1:32">
      <c r="I86" s="77"/>
      <c r="P86" s="77"/>
    </row>
    <row r="87" spans="1:32">
      <c r="A87" s="71" t="s">
        <v>231</v>
      </c>
      <c r="B87" s="71" t="s">
        <v>232</v>
      </c>
      <c r="C87" s="71" t="s">
        <v>233</v>
      </c>
      <c r="D87" s="71" t="s">
        <v>234</v>
      </c>
      <c r="E87" s="71" t="s">
        <v>235</v>
      </c>
      <c r="F87" s="71" t="s">
        <v>106</v>
      </c>
      <c r="G87" s="71" t="s">
        <v>107</v>
      </c>
      <c r="H87" s="71" t="s">
        <v>103</v>
      </c>
      <c r="I87" s="71" t="s">
        <v>111</v>
      </c>
      <c r="J87" s="71" t="s">
        <v>236</v>
      </c>
      <c r="K87" s="71" t="s">
        <v>237</v>
      </c>
      <c r="L87" s="71" t="s">
        <v>238</v>
      </c>
      <c r="M87" s="71" t="s">
        <v>239</v>
      </c>
      <c r="N87" s="71" t="s">
        <v>240</v>
      </c>
      <c r="O87" s="71" t="s">
        <v>241</v>
      </c>
      <c r="P87" s="71" t="s">
        <v>242</v>
      </c>
      <c r="Q87" s="71" t="s">
        <v>243</v>
      </c>
      <c r="R87" s="71" t="s">
        <v>244</v>
      </c>
      <c r="S87" s="71" t="s">
        <v>245</v>
      </c>
      <c r="T87" s="71" t="s">
        <v>246</v>
      </c>
      <c r="U87" s="71" t="s">
        <v>247</v>
      </c>
      <c r="V87" s="71" t="s">
        <v>248</v>
      </c>
      <c r="W87" s="71" t="s">
        <v>249</v>
      </c>
      <c r="AA87" s="69" t="s">
        <v>139</v>
      </c>
      <c r="AB87" s="69" t="s">
        <v>165</v>
      </c>
      <c r="AC87" s="69" t="s">
        <v>166</v>
      </c>
      <c r="AD87" s="69" t="s">
        <v>167</v>
      </c>
      <c r="AE87" s="69" t="s">
        <v>168</v>
      </c>
      <c r="AF87" s="69" t="s">
        <v>169</v>
      </c>
    </row>
    <row r="88" spans="1:32">
      <c r="A88">
        <v>1144730</v>
      </c>
      <c r="B88" t="s">
        <v>250</v>
      </c>
      <c r="I88" s="65"/>
      <c r="J88" s="113"/>
      <c r="K88" s="113"/>
      <c r="L88" s="113"/>
      <c r="M88" s="65"/>
      <c r="N88" s="65"/>
      <c r="O88" s="65"/>
      <c r="P88" s="65"/>
      <c r="Q88" s="114"/>
      <c r="R88" s="114"/>
      <c r="V88" s="68"/>
      <c r="AA88" s="76"/>
      <c r="AC88" s="76"/>
      <c r="AD88" s="74"/>
      <c r="AE88" s="74"/>
      <c r="AF88" s="73"/>
    </row>
    <row r="89" spans="1:32">
      <c r="A89">
        <v>1144735</v>
      </c>
      <c r="B89" t="s">
        <v>250</v>
      </c>
      <c r="I89" s="65"/>
      <c r="J89" s="113"/>
      <c r="K89" s="113"/>
      <c r="L89" s="113"/>
      <c r="M89" s="65"/>
      <c r="N89" s="65"/>
      <c r="O89" s="65"/>
      <c r="P89" s="65"/>
      <c r="Q89" s="114"/>
      <c r="R89" s="114"/>
      <c r="V89" s="68"/>
      <c r="AA89" s="76"/>
      <c r="AC89" s="76"/>
      <c r="AD89" s="74"/>
      <c r="AE89" s="74"/>
      <c r="AF89" s="73"/>
    </row>
    <row r="90" spans="1:32">
      <c r="A90">
        <v>1144739</v>
      </c>
      <c r="B90" t="s">
        <v>250</v>
      </c>
      <c r="I90" s="65"/>
      <c r="J90" s="113"/>
      <c r="K90" s="113"/>
      <c r="L90" s="113"/>
      <c r="M90" s="65"/>
      <c r="N90" s="65"/>
      <c r="O90" s="65"/>
      <c r="P90" s="65"/>
      <c r="Q90" s="114"/>
      <c r="R90" s="114"/>
      <c r="V90" s="68"/>
      <c r="AA90" s="76"/>
      <c r="AC90" s="76"/>
      <c r="AD90" s="74"/>
      <c r="AE90" s="74"/>
      <c r="AF90" s="73"/>
    </row>
    <row r="91" spans="1:32">
      <c r="A91">
        <v>1144743</v>
      </c>
      <c r="B91" t="s">
        <v>250</v>
      </c>
      <c r="I91" s="65"/>
      <c r="J91" s="113"/>
      <c r="K91" s="113"/>
      <c r="L91" s="113"/>
      <c r="M91" s="65"/>
      <c r="N91" s="65"/>
      <c r="O91" s="65"/>
      <c r="P91" s="65"/>
      <c r="Q91" s="114"/>
      <c r="R91" s="114"/>
      <c r="V91" s="68"/>
      <c r="AA91" s="76"/>
      <c r="AC91" s="76"/>
      <c r="AD91" s="74"/>
      <c r="AE91" s="74"/>
      <c r="AF91" s="73"/>
    </row>
    <row r="92" spans="1:32">
      <c r="A92">
        <v>1144765</v>
      </c>
      <c r="B92" t="s">
        <v>250</v>
      </c>
      <c r="I92" s="65"/>
      <c r="J92" s="113"/>
      <c r="K92" s="113"/>
      <c r="L92" s="113"/>
      <c r="M92" s="65"/>
      <c r="N92" s="65"/>
      <c r="O92" s="65"/>
      <c r="P92" s="65"/>
      <c r="Q92" s="114"/>
      <c r="R92" s="114"/>
      <c r="V92" s="68"/>
      <c r="AA92" s="76"/>
      <c r="AC92" s="76"/>
      <c r="AD92" s="74"/>
      <c r="AE92" s="74"/>
      <c r="AF92" s="73"/>
    </row>
    <row r="93" spans="1:32">
      <c r="A93">
        <v>1144804</v>
      </c>
      <c r="B93" t="s">
        <v>250</v>
      </c>
      <c r="I93" s="65"/>
      <c r="J93" s="113"/>
      <c r="K93" s="113"/>
      <c r="L93" s="113"/>
      <c r="M93" s="65"/>
      <c r="N93" s="65"/>
      <c r="O93" s="65"/>
      <c r="P93" s="65"/>
      <c r="Q93" s="114"/>
      <c r="R93" s="114"/>
      <c r="V93" s="68"/>
      <c r="AA93" s="76"/>
      <c r="AC93" s="76"/>
      <c r="AD93" s="74"/>
      <c r="AE93" s="74"/>
      <c r="AF93" s="73"/>
    </row>
    <row r="94" spans="1:32">
      <c r="A94">
        <v>1145132</v>
      </c>
      <c r="B94" t="s">
        <v>250</v>
      </c>
      <c r="I94" s="65"/>
      <c r="J94" s="113"/>
      <c r="K94" s="113"/>
      <c r="L94" s="113"/>
      <c r="M94" s="65"/>
      <c r="N94" s="65"/>
      <c r="O94" s="65"/>
      <c r="P94" s="65"/>
      <c r="Q94" s="114"/>
      <c r="R94" s="114"/>
      <c r="V94" s="68"/>
      <c r="AA94" s="76"/>
      <c r="AC94" s="76"/>
      <c r="AD94" s="74"/>
      <c r="AE94" s="74"/>
      <c r="AF94" s="73"/>
    </row>
    <row r="95" spans="1:32">
      <c r="A95">
        <v>1145136</v>
      </c>
      <c r="B95" t="s">
        <v>250</v>
      </c>
      <c r="I95" s="65"/>
      <c r="J95" s="113"/>
      <c r="K95" s="113"/>
      <c r="L95" s="113"/>
      <c r="M95" s="65"/>
      <c r="N95" s="65"/>
      <c r="O95" s="65"/>
      <c r="P95" s="65"/>
      <c r="Q95" s="114"/>
      <c r="R95" s="114"/>
      <c r="V95" s="68"/>
      <c r="AA95" s="76"/>
      <c r="AC95" s="76"/>
      <c r="AD95" s="74"/>
      <c r="AE95" s="74"/>
      <c r="AF95" s="73"/>
    </row>
    <row r="96" spans="1:32">
      <c r="A96">
        <v>1145138</v>
      </c>
      <c r="B96" t="s">
        <v>250</v>
      </c>
      <c r="I96" s="65"/>
      <c r="J96" s="113"/>
      <c r="K96" s="113"/>
      <c r="L96" s="113"/>
      <c r="M96" s="65"/>
      <c r="N96" s="65"/>
      <c r="O96" s="65"/>
      <c r="P96" s="65"/>
      <c r="Q96" s="114"/>
      <c r="R96" s="114"/>
      <c r="V96" s="68"/>
      <c r="AA96" s="76"/>
      <c r="AC96" s="76"/>
      <c r="AD96" s="74"/>
      <c r="AE96" s="74"/>
      <c r="AF96" s="73"/>
    </row>
    <row r="97" spans="1:32">
      <c r="A97">
        <v>1145142</v>
      </c>
      <c r="B97" t="s">
        <v>250</v>
      </c>
      <c r="I97" s="65"/>
      <c r="J97" s="113"/>
      <c r="K97" s="113"/>
      <c r="L97" s="113"/>
      <c r="M97" s="65"/>
      <c r="N97" s="65"/>
      <c r="O97" s="65"/>
      <c r="P97" s="65"/>
      <c r="Q97" s="114"/>
      <c r="R97" s="114"/>
      <c r="V97" s="68"/>
      <c r="AA97" s="76"/>
      <c r="AC97" s="76"/>
      <c r="AD97" s="74"/>
      <c r="AE97" s="74"/>
      <c r="AF97" s="73"/>
    </row>
    <row r="98" spans="1:32">
      <c r="A98">
        <v>1145151</v>
      </c>
      <c r="B98" t="s">
        <v>250</v>
      </c>
      <c r="I98" s="65"/>
      <c r="J98" s="113"/>
      <c r="K98" s="113"/>
      <c r="L98" s="113"/>
      <c r="M98" s="65"/>
      <c r="N98" s="65"/>
      <c r="O98" s="65"/>
      <c r="P98" s="65"/>
      <c r="Q98" s="114"/>
      <c r="R98" s="114"/>
      <c r="V98" s="68"/>
      <c r="AA98" s="76"/>
      <c r="AC98" s="76"/>
      <c r="AD98" s="74"/>
      <c r="AE98" s="74"/>
      <c r="AF98" s="73"/>
    </row>
    <row r="99" spans="1:32">
      <c r="A99">
        <v>1145155</v>
      </c>
      <c r="B99" t="s">
        <v>250</v>
      </c>
      <c r="I99" s="65"/>
      <c r="J99" s="113"/>
      <c r="K99" s="113"/>
      <c r="L99" s="113"/>
      <c r="M99" s="65"/>
      <c r="N99" s="65"/>
      <c r="O99" s="65"/>
      <c r="P99" s="65"/>
      <c r="Q99" s="114"/>
      <c r="R99" s="114"/>
      <c r="V99" s="68"/>
      <c r="AA99" s="76"/>
      <c r="AC99" s="76"/>
      <c r="AD99" s="74"/>
      <c r="AE99" s="74"/>
      <c r="AF99" s="73"/>
    </row>
    <row r="100" spans="1:32">
      <c r="A100">
        <v>1145164</v>
      </c>
      <c r="B100" t="s">
        <v>250</v>
      </c>
      <c r="I100" s="65"/>
      <c r="J100" s="113"/>
      <c r="K100" s="113"/>
      <c r="L100" s="113"/>
      <c r="M100" s="65"/>
      <c r="N100" s="65"/>
      <c r="O100" s="65"/>
      <c r="P100" s="65"/>
      <c r="Q100" s="114"/>
      <c r="R100" s="114"/>
      <c r="V100" s="68"/>
      <c r="AA100" s="76"/>
      <c r="AC100" s="76"/>
      <c r="AD100" s="74"/>
      <c r="AE100" s="74"/>
      <c r="AF100" s="73"/>
    </row>
    <row r="101" spans="1:32">
      <c r="A101">
        <v>1145175</v>
      </c>
      <c r="B101" t="s">
        <v>250</v>
      </c>
      <c r="I101" s="65"/>
      <c r="J101" s="113"/>
      <c r="K101" s="113"/>
      <c r="L101" s="113"/>
      <c r="M101" s="65"/>
      <c r="N101" s="65"/>
      <c r="O101" s="65"/>
      <c r="P101" s="65"/>
      <c r="Q101" s="114"/>
      <c r="R101" s="114"/>
      <c r="V101" s="68"/>
      <c r="AA101" s="76"/>
      <c r="AC101" s="76"/>
      <c r="AD101" s="74"/>
      <c r="AE101" s="74"/>
      <c r="AF101" s="73"/>
    </row>
    <row r="102" spans="1:32">
      <c r="A102">
        <v>1145176</v>
      </c>
      <c r="B102" t="s">
        <v>250</v>
      </c>
      <c r="I102" s="65"/>
      <c r="J102" s="113"/>
      <c r="K102" s="113"/>
      <c r="L102" s="113"/>
      <c r="M102" s="65"/>
      <c r="N102" s="65"/>
      <c r="O102" s="65"/>
      <c r="P102" s="65"/>
      <c r="Q102" s="114"/>
      <c r="R102" s="114"/>
      <c r="V102" s="68"/>
      <c r="AA102" s="76"/>
      <c r="AC102" s="76"/>
      <c r="AD102" s="74"/>
      <c r="AE102" s="74"/>
      <c r="AF102" s="73"/>
    </row>
    <row r="103" spans="1:32">
      <c r="A103">
        <v>1145180</v>
      </c>
      <c r="B103" t="s">
        <v>250</v>
      </c>
      <c r="I103" s="65"/>
      <c r="J103" s="113"/>
      <c r="K103" s="113"/>
      <c r="L103" s="113"/>
      <c r="M103" s="65"/>
      <c r="N103" s="65"/>
      <c r="O103" s="65"/>
      <c r="P103" s="65"/>
      <c r="Q103" s="114"/>
      <c r="R103" s="114"/>
      <c r="V103" s="68"/>
      <c r="AA103" s="76"/>
      <c r="AC103" s="76"/>
      <c r="AD103" s="74"/>
      <c r="AE103" s="74"/>
      <c r="AF103" s="73"/>
    </row>
    <row r="104" spans="1:32">
      <c r="A104">
        <v>1145182</v>
      </c>
      <c r="B104" t="s">
        <v>250</v>
      </c>
      <c r="I104" s="65"/>
      <c r="J104" s="113"/>
      <c r="K104" s="113"/>
      <c r="L104" s="113"/>
      <c r="M104" s="65"/>
      <c r="N104" s="65"/>
      <c r="O104" s="65"/>
      <c r="P104" s="65"/>
      <c r="Q104" s="114"/>
      <c r="R104" s="114"/>
      <c r="V104" s="68"/>
      <c r="AA104" s="76"/>
      <c r="AC104" s="76"/>
      <c r="AD104" s="74"/>
      <c r="AE104" s="74"/>
      <c r="AF104" s="73"/>
    </row>
    <row r="105" spans="1:32">
      <c r="A105">
        <v>1145189</v>
      </c>
      <c r="B105" t="s">
        <v>250</v>
      </c>
      <c r="I105" s="65"/>
      <c r="J105" s="113"/>
      <c r="K105" s="113"/>
      <c r="L105" s="113"/>
      <c r="M105" s="65"/>
      <c r="N105" s="65"/>
      <c r="O105" s="65"/>
      <c r="P105" s="65"/>
      <c r="Q105" s="114"/>
      <c r="R105" s="114"/>
      <c r="V105" s="68"/>
      <c r="AA105" s="76"/>
      <c r="AC105" s="76"/>
      <c r="AD105" s="74"/>
      <c r="AE105" s="74"/>
      <c r="AF105" s="73"/>
    </row>
    <row r="106" spans="1:32">
      <c r="A106">
        <v>1145201</v>
      </c>
      <c r="B106" t="s">
        <v>250</v>
      </c>
      <c r="I106" s="65"/>
      <c r="J106" s="113"/>
      <c r="K106" s="113"/>
      <c r="L106" s="113"/>
      <c r="M106" s="65"/>
      <c r="N106" s="65"/>
      <c r="O106" s="65"/>
      <c r="P106" s="65"/>
      <c r="Q106" s="114"/>
      <c r="R106" s="114"/>
      <c r="V106" s="68"/>
      <c r="AA106" s="76"/>
      <c r="AC106" s="76"/>
      <c r="AD106" s="74"/>
      <c r="AE106" s="74"/>
      <c r="AF106" s="73"/>
    </row>
    <row r="107" spans="1:32">
      <c r="A107">
        <v>1145212</v>
      </c>
      <c r="B107" t="s">
        <v>250</v>
      </c>
      <c r="I107" s="65"/>
      <c r="J107" s="113"/>
      <c r="K107" s="113"/>
      <c r="L107" s="113"/>
      <c r="M107" s="65"/>
      <c r="N107" s="65"/>
      <c r="O107" s="65"/>
      <c r="P107" s="65"/>
      <c r="Q107" s="114"/>
      <c r="R107" s="114"/>
      <c r="V107" s="68"/>
      <c r="AA107" s="76"/>
      <c r="AC107" s="76"/>
      <c r="AD107" s="74"/>
      <c r="AE107" s="74"/>
      <c r="AF107" s="73"/>
    </row>
    <row r="108" spans="1:32">
      <c r="A108">
        <v>1145218</v>
      </c>
      <c r="B108" t="s">
        <v>250</v>
      </c>
      <c r="I108" s="65"/>
      <c r="J108" s="113"/>
      <c r="K108" s="113"/>
      <c r="L108" s="113"/>
      <c r="M108" s="65"/>
      <c r="N108" s="65"/>
      <c r="O108" s="65"/>
      <c r="P108" s="65"/>
      <c r="Q108" s="114"/>
      <c r="R108" s="114"/>
      <c r="V108" s="68"/>
      <c r="AA108" s="76"/>
      <c r="AC108" s="76"/>
      <c r="AD108" s="74"/>
      <c r="AE108" s="74"/>
      <c r="AF108" s="73"/>
    </row>
    <row r="109" spans="1:32">
      <c r="A109">
        <v>1145229</v>
      </c>
      <c r="B109" t="s">
        <v>250</v>
      </c>
      <c r="I109" s="65"/>
      <c r="J109" s="113"/>
      <c r="K109" s="113"/>
      <c r="L109" s="113"/>
      <c r="M109" s="65"/>
      <c r="N109" s="65"/>
      <c r="O109" s="65"/>
      <c r="P109" s="65"/>
      <c r="Q109" s="114"/>
      <c r="R109" s="114"/>
      <c r="V109" s="68"/>
      <c r="AA109" s="76"/>
      <c r="AC109" s="76"/>
      <c r="AD109" s="74"/>
      <c r="AE109" s="74"/>
      <c r="AF109" s="73"/>
    </row>
    <row r="110" spans="1:32">
      <c r="A110">
        <v>1145479</v>
      </c>
      <c r="B110" t="s">
        <v>250</v>
      </c>
      <c r="I110" s="65"/>
      <c r="J110" s="113"/>
      <c r="K110" s="113"/>
      <c r="L110" s="113"/>
      <c r="M110" s="65"/>
      <c r="N110" s="65"/>
      <c r="O110" s="65"/>
      <c r="P110" s="65"/>
      <c r="Q110" s="114"/>
      <c r="R110" s="114"/>
      <c r="V110" s="68"/>
      <c r="AA110" s="76"/>
      <c r="AC110" s="76"/>
      <c r="AD110" s="74"/>
      <c r="AE110" s="74"/>
      <c r="AF110" s="73"/>
    </row>
    <row r="111" spans="1:32">
      <c r="A111">
        <v>1145488</v>
      </c>
      <c r="B111" t="s">
        <v>250</v>
      </c>
      <c r="I111" s="65"/>
      <c r="J111" s="113"/>
      <c r="K111" s="113"/>
      <c r="L111" s="113"/>
      <c r="M111" s="65"/>
      <c r="N111" s="65"/>
      <c r="O111" s="65"/>
      <c r="P111" s="65"/>
      <c r="Q111" s="114"/>
      <c r="R111" s="114"/>
      <c r="V111" s="68"/>
      <c r="AA111" s="76"/>
      <c r="AC111" s="76"/>
      <c r="AD111" s="74"/>
      <c r="AE111" s="74"/>
      <c r="AF111" s="73"/>
    </row>
    <row r="112" spans="1:32">
      <c r="A112">
        <v>1145496</v>
      </c>
      <c r="B112" t="s">
        <v>250</v>
      </c>
      <c r="I112" s="65"/>
      <c r="J112" s="113"/>
      <c r="K112" s="113"/>
      <c r="L112" s="113"/>
      <c r="M112" s="65"/>
      <c r="N112" s="65"/>
      <c r="O112" s="65"/>
      <c r="P112" s="65"/>
      <c r="Q112" s="114"/>
      <c r="R112" s="114"/>
      <c r="V112" s="68"/>
      <c r="AA112" s="76"/>
      <c r="AC112" s="76"/>
      <c r="AD112" s="74"/>
      <c r="AE112" s="74"/>
      <c r="AF112" s="73"/>
    </row>
    <row r="113" spans="1:32">
      <c r="A113">
        <v>1145500</v>
      </c>
      <c r="B113" t="s">
        <v>250</v>
      </c>
      <c r="I113" s="65"/>
      <c r="J113" s="113"/>
      <c r="K113" s="113"/>
      <c r="L113" s="113"/>
      <c r="M113" s="65"/>
      <c r="N113" s="65"/>
      <c r="O113" s="65"/>
      <c r="P113" s="65"/>
      <c r="Q113" s="114"/>
      <c r="R113" s="114"/>
      <c r="V113" s="68"/>
      <c r="AA113" s="76"/>
      <c r="AC113" s="76"/>
      <c r="AD113" s="74"/>
      <c r="AE113" s="74"/>
      <c r="AF113" s="73"/>
    </row>
    <row r="114" spans="1:32">
      <c r="A114">
        <v>1145504</v>
      </c>
      <c r="B114" t="s">
        <v>250</v>
      </c>
      <c r="I114" s="65"/>
      <c r="J114" s="113"/>
      <c r="K114" s="113"/>
      <c r="L114" s="113"/>
      <c r="M114" s="65"/>
      <c r="N114" s="65"/>
      <c r="O114" s="65"/>
      <c r="P114" s="65"/>
      <c r="Q114" s="114"/>
      <c r="R114" s="114"/>
      <c r="V114" s="68"/>
      <c r="AA114" s="76"/>
      <c r="AC114" s="76"/>
      <c r="AD114" s="74"/>
      <c r="AE114" s="74"/>
      <c r="AF114" s="73"/>
    </row>
    <row r="115" spans="1:32">
      <c r="A115">
        <v>1145506</v>
      </c>
      <c r="B115" t="s">
        <v>250</v>
      </c>
      <c r="I115" s="65"/>
      <c r="J115" s="113"/>
      <c r="K115" s="113"/>
      <c r="L115" s="113"/>
      <c r="M115" s="65"/>
      <c r="N115" s="65"/>
      <c r="O115" s="65"/>
      <c r="P115" s="65"/>
      <c r="Q115" s="114"/>
      <c r="R115" s="114"/>
      <c r="V115" s="68"/>
      <c r="AA115" s="76"/>
      <c r="AC115" s="76"/>
      <c r="AD115" s="74"/>
      <c r="AE115" s="74"/>
      <c r="AF115" s="73"/>
    </row>
    <row r="116" spans="1:32">
      <c r="A116">
        <v>1145509</v>
      </c>
      <c r="B116" t="s">
        <v>250</v>
      </c>
      <c r="I116" s="65"/>
      <c r="J116" s="113"/>
      <c r="K116" s="113"/>
      <c r="L116" s="113"/>
      <c r="M116" s="65"/>
      <c r="N116" s="65"/>
      <c r="O116" s="65"/>
      <c r="P116" s="65"/>
      <c r="Q116" s="114"/>
      <c r="R116" s="114"/>
      <c r="V116" s="68"/>
      <c r="AA116" s="76"/>
      <c r="AC116" s="76"/>
      <c r="AD116" s="74"/>
      <c r="AE116" s="74"/>
      <c r="AF116" s="73"/>
    </row>
    <row r="117" spans="1:32">
      <c r="A117">
        <v>1145527</v>
      </c>
      <c r="B117" t="s">
        <v>250</v>
      </c>
      <c r="I117" s="65"/>
      <c r="J117" s="113"/>
      <c r="K117" s="113"/>
      <c r="L117" s="113"/>
      <c r="M117" s="65"/>
      <c r="N117" s="65"/>
      <c r="O117" s="65"/>
      <c r="P117" s="65"/>
      <c r="Q117" s="114"/>
      <c r="R117" s="114"/>
      <c r="V117" s="68"/>
      <c r="AA117" s="76"/>
      <c r="AC117" s="76"/>
      <c r="AD117" s="74"/>
      <c r="AE117" s="74"/>
      <c r="AF117" s="73"/>
    </row>
    <row r="118" spans="1:32">
      <c r="A118">
        <v>1145530</v>
      </c>
      <c r="B118" t="s">
        <v>250</v>
      </c>
      <c r="I118" s="65"/>
      <c r="J118" s="113"/>
      <c r="K118" s="113"/>
      <c r="L118" s="113"/>
      <c r="M118" s="65"/>
      <c r="N118" s="65"/>
      <c r="O118" s="65"/>
      <c r="P118" s="65"/>
      <c r="Q118" s="114"/>
      <c r="R118" s="114"/>
      <c r="V118" s="68"/>
      <c r="AA118" s="76"/>
      <c r="AC118" s="76"/>
      <c r="AD118" s="74"/>
      <c r="AE118" s="74"/>
      <c r="AF118" s="73"/>
    </row>
    <row r="119" spans="1:32">
      <c r="A119">
        <v>1145541</v>
      </c>
      <c r="B119" t="s">
        <v>250</v>
      </c>
      <c r="I119" s="65"/>
      <c r="J119" s="113"/>
      <c r="K119" s="113"/>
      <c r="L119" s="113"/>
      <c r="M119" s="65"/>
      <c r="N119" s="65"/>
      <c r="O119" s="65"/>
      <c r="P119" s="65"/>
      <c r="Q119" s="114"/>
      <c r="R119" s="114"/>
      <c r="V119" s="68"/>
      <c r="AA119" s="76"/>
      <c r="AC119" s="76"/>
      <c r="AD119" s="74"/>
      <c r="AE119" s="74"/>
      <c r="AF119" s="73"/>
    </row>
    <row r="120" spans="1:32">
      <c r="A120">
        <v>1145564</v>
      </c>
      <c r="B120" t="s">
        <v>250</v>
      </c>
      <c r="I120" s="65"/>
      <c r="J120" s="113"/>
      <c r="K120" s="113"/>
      <c r="L120" s="113"/>
      <c r="M120" s="65"/>
      <c r="N120" s="65"/>
      <c r="O120" s="65"/>
      <c r="P120" s="65"/>
      <c r="Q120" s="114"/>
      <c r="R120" s="114"/>
      <c r="V120" s="68"/>
      <c r="AA120" s="76"/>
      <c r="AC120" s="76"/>
      <c r="AD120" s="74"/>
      <c r="AE120" s="74"/>
      <c r="AF120" s="73"/>
    </row>
    <row r="121" spans="1:32">
      <c r="A121">
        <v>1145565</v>
      </c>
      <c r="B121" t="s">
        <v>250</v>
      </c>
      <c r="I121" s="65"/>
      <c r="J121" s="113"/>
      <c r="K121" s="113"/>
      <c r="L121" s="113"/>
      <c r="M121" s="65"/>
      <c r="N121" s="65"/>
      <c r="O121" s="65"/>
      <c r="P121" s="65"/>
      <c r="Q121" s="114"/>
      <c r="R121" s="114"/>
      <c r="V121" s="68"/>
      <c r="AA121" s="76"/>
      <c r="AC121" s="76"/>
      <c r="AD121" s="74"/>
      <c r="AE121" s="74"/>
      <c r="AF121" s="73"/>
    </row>
    <row r="122" spans="1:32">
      <c r="A122">
        <v>1145570</v>
      </c>
      <c r="B122" t="s">
        <v>250</v>
      </c>
      <c r="I122" s="65"/>
      <c r="J122" s="113"/>
      <c r="K122" s="113"/>
      <c r="L122" s="113"/>
      <c r="M122" s="65"/>
      <c r="N122" s="65"/>
      <c r="O122" s="65"/>
      <c r="P122" s="65"/>
      <c r="Q122" s="114"/>
      <c r="R122" s="114"/>
      <c r="V122" s="68"/>
      <c r="AA122" s="76"/>
      <c r="AC122" s="76"/>
      <c r="AD122" s="74"/>
      <c r="AE122" s="74"/>
      <c r="AF122" s="73"/>
    </row>
    <row r="123" spans="1:32">
      <c r="A123">
        <v>1145574</v>
      </c>
      <c r="B123" t="s">
        <v>250</v>
      </c>
      <c r="I123" s="65"/>
      <c r="J123" s="113"/>
      <c r="K123" s="113"/>
      <c r="L123" s="113"/>
      <c r="M123" s="65"/>
      <c r="N123" s="65"/>
      <c r="O123" s="65"/>
      <c r="P123" s="65"/>
      <c r="Q123" s="114"/>
      <c r="R123" s="114"/>
      <c r="V123" s="68"/>
      <c r="AA123" s="76"/>
      <c r="AC123" s="76"/>
      <c r="AD123" s="74"/>
      <c r="AE123" s="74"/>
      <c r="AF123" s="73"/>
    </row>
    <row r="124" spans="1:32">
      <c r="A124">
        <v>1145580</v>
      </c>
      <c r="B124" t="s">
        <v>250</v>
      </c>
      <c r="I124" s="65"/>
      <c r="J124" s="113"/>
      <c r="K124" s="113"/>
      <c r="L124" s="113"/>
      <c r="M124" s="65"/>
      <c r="N124" s="65"/>
      <c r="O124" s="65"/>
      <c r="P124" s="65"/>
      <c r="Q124" s="114"/>
      <c r="R124" s="114"/>
      <c r="V124" s="68"/>
      <c r="AA124" s="76"/>
      <c r="AC124" s="76"/>
      <c r="AD124" s="74"/>
      <c r="AE124" s="74"/>
      <c r="AF124" s="73"/>
    </row>
    <row r="125" spans="1:32">
      <c r="A125">
        <v>1145584</v>
      </c>
      <c r="B125" t="s">
        <v>250</v>
      </c>
      <c r="I125" s="65"/>
      <c r="J125" s="113"/>
      <c r="K125" s="113"/>
      <c r="L125" s="113"/>
      <c r="M125" s="65"/>
      <c r="N125" s="65"/>
      <c r="O125" s="65"/>
      <c r="P125" s="65"/>
      <c r="Q125" s="114"/>
      <c r="R125" s="114"/>
      <c r="V125" s="68"/>
      <c r="AA125" s="76"/>
      <c r="AC125" s="76"/>
      <c r="AD125" s="74"/>
      <c r="AE125" s="74"/>
      <c r="AF125" s="73"/>
    </row>
    <row r="126" spans="1:32">
      <c r="A126">
        <v>1145592</v>
      </c>
      <c r="B126" t="s">
        <v>250</v>
      </c>
      <c r="I126" s="65"/>
      <c r="J126" s="113"/>
      <c r="K126" s="113"/>
      <c r="L126" s="113"/>
      <c r="M126" s="65"/>
      <c r="N126" s="65"/>
      <c r="O126" s="65"/>
      <c r="P126" s="65"/>
      <c r="Q126" s="114"/>
      <c r="R126" s="114"/>
      <c r="V126" s="68"/>
      <c r="AA126" s="76"/>
      <c r="AC126" s="76"/>
      <c r="AD126" s="74"/>
      <c r="AE126" s="74"/>
      <c r="AF126" s="73"/>
    </row>
    <row r="127" spans="1:32">
      <c r="A127">
        <v>1149154</v>
      </c>
      <c r="B127" t="s">
        <v>250</v>
      </c>
      <c r="I127" s="65"/>
      <c r="J127" s="113"/>
      <c r="K127" s="113"/>
      <c r="L127" s="113"/>
      <c r="M127" s="65"/>
      <c r="N127" s="65"/>
      <c r="O127" s="65"/>
      <c r="P127" s="65"/>
      <c r="Q127" s="114"/>
      <c r="R127" s="114"/>
      <c r="V127" s="68"/>
      <c r="AA127" s="76"/>
      <c r="AC127" s="76"/>
      <c r="AD127" s="74"/>
      <c r="AE127" s="74"/>
      <c r="AF127" s="73"/>
    </row>
    <row r="128" spans="1:32">
      <c r="A128">
        <v>1149861</v>
      </c>
      <c r="B128" t="s">
        <v>250</v>
      </c>
      <c r="I128" s="65"/>
      <c r="J128" s="113"/>
      <c r="K128" s="113"/>
      <c r="L128" s="113"/>
      <c r="M128" s="65"/>
      <c r="N128" s="65"/>
      <c r="O128" s="65"/>
      <c r="P128" s="65"/>
      <c r="Q128" s="114"/>
      <c r="R128" s="114"/>
      <c r="V128" s="68"/>
      <c r="AA128" s="76"/>
      <c r="AC128" s="76"/>
      <c r="AD128" s="74"/>
      <c r="AE128" s="74"/>
      <c r="AF128" s="73"/>
    </row>
    <row r="129" spans="1:32">
      <c r="A129">
        <v>1149892</v>
      </c>
      <c r="B129" t="s">
        <v>250</v>
      </c>
      <c r="I129" s="65"/>
      <c r="J129" s="113"/>
      <c r="K129" s="113"/>
      <c r="L129" s="113"/>
      <c r="M129" s="65"/>
      <c r="N129" s="65"/>
      <c r="O129" s="65"/>
      <c r="P129" s="65"/>
      <c r="Q129" s="114"/>
      <c r="R129" s="114"/>
      <c r="V129" s="68"/>
      <c r="AA129" s="76"/>
      <c r="AC129" s="76"/>
      <c r="AD129" s="74"/>
      <c r="AE129" s="74"/>
      <c r="AF129" s="73"/>
    </row>
    <row r="130" spans="1:32">
      <c r="A130">
        <v>1152327</v>
      </c>
      <c r="B130" t="s">
        <v>250</v>
      </c>
      <c r="I130" s="65"/>
      <c r="J130" s="113"/>
      <c r="K130" s="113"/>
      <c r="L130" s="113"/>
      <c r="M130" s="65"/>
      <c r="N130" s="65"/>
      <c r="O130" s="65"/>
      <c r="P130" s="65"/>
      <c r="Q130" s="114"/>
      <c r="R130" s="114"/>
      <c r="V130" s="68"/>
      <c r="AA130" s="76"/>
      <c r="AC130" s="76"/>
      <c r="AD130" s="74"/>
      <c r="AE130" s="74"/>
      <c r="AF130" s="73"/>
    </row>
    <row r="131" spans="1:32">
      <c r="A131">
        <v>1152418</v>
      </c>
      <c r="B131" t="s">
        <v>250</v>
      </c>
      <c r="I131" s="65"/>
      <c r="J131" s="113"/>
      <c r="K131" s="113"/>
      <c r="L131" s="113"/>
      <c r="M131" s="65"/>
      <c r="N131" s="65"/>
      <c r="O131" s="65"/>
      <c r="P131" s="65"/>
      <c r="Q131" s="114"/>
      <c r="R131" s="114"/>
      <c r="V131" s="68"/>
      <c r="AA131" s="76"/>
      <c r="AC131" s="76"/>
      <c r="AD131" s="74"/>
      <c r="AE131" s="74"/>
      <c r="AF131" s="73"/>
    </row>
    <row r="132" spans="1:32">
      <c r="AA132" s="76"/>
      <c r="AC132" s="76"/>
      <c r="AD132" s="74"/>
      <c r="AE132" s="74"/>
      <c r="AF132" s="73"/>
    </row>
    <row r="133" spans="1:32">
      <c r="AA133" s="76"/>
      <c r="AC133" s="76"/>
      <c r="AD133" s="74"/>
      <c r="AE133" s="74"/>
      <c r="AF133" s="73"/>
    </row>
    <row r="134" spans="1:32">
      <c r="AA134" s="76"/>
      <c r="AC134" s="76"/>
      <c r="AD134" s="74"/>
      <c r="AE134" s="74"/>
      <c r="AF134" s="73"/>
    </row>
    <row r="135" spans="1:32">
      <c r="AA135" s="76"/>
      <c r="AC135" s="76"/>
      <c r="AD135" s="74"/>
      <c r="AE135" s="74"/>
      <c r="AF135" s="73"/>
    </row>
    <row r="136" spans="1:32">
      <c r="AA136" s="76"/>
      <c r="AC136" s="76"/>
      <c r="AD136" s="74"/>
      <c r="AE136" s="74"/>
      <c r="AF136" s="73"/>
    </row>
    <row r="137" spans="1:32">
      <c r="AA137" s="76"/>
      <c r="AC137" s="76"/>
      <c r="AD137" s="74"/>
      <c r="AE137" s="74"/>
      <c r="AF137" s="73"/>
    </row>
  </sheetData>
  <autoFilter ref="A1:AF81" xr:uid="{44DA9DCB-3225-408E-9E5B-B4FD51F76DD4}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CDB8A-4DF9-46EE-9889-F28966355FD4}">
  <dimension ref="A1:AF82"/>
  <sheetViews>
    <sheetView showGridLines="0" workbookViewId="0"/>
  </sheetViews>
  <sheetFormatPr defaultRowHeight="15"/>
  <cols>
    <col min="2" max="2" width="13.5703125" bestFit="1" customWidth="1"/>
    <col min="3" max="3" width="12.7109375" bestFit="1" customWidth="1"/>
    <col min="4" max="4" width="12.85546875" bestFit="1" customWidth="1"/>
    <col min="5" max="5" width="28.5703125" bestFit="1" customWidth="1"/>
    <col min="6" max="6" width="5.28515625" bestFit="1" customWidth="1"/>
    <col min="7" max="7" width="7.5703125" bestFit="1" customWidth="1"/>
    <col min="8" max="8" width="35.7109375" bestFit="1" customWidth="1"/>
    <col min="9" max="9" width="17" bestFit="1" customWidth="1"/>
    <col min="10" max="11" width="10.5703125" bestFit="1" customWidth="1"/>
    <col min="12" max="12" width="14.140625" bestFit="1" customWidth="1"/>
    <col min="13" max="13" width="10.28515625" bestFit="1" customWidth="1"/>
    <col min="14" max="14" width="10.7109375" bestFit="1" customWidth="1"/>
    <col min="15" max="15" width="11.28515625" bestFit="1" customWidth="1"/>
    <col min="16" max="16" width="18.5703125" bestFit="1" customWidth="1"/>
    <col min="17" max="17" width="18.7109375" bestFit="1" customWidth="1"/>
    <col min="18" max="18" width="11.28515625" bestFit="1" customWidth="1"/>
    <col min="19" max="19" width="10.28515625" bestFit="1" customWidth="1"/>
    <col min="20" max="20" width="8.7109375" bestFit="1" customWidth="1"/>
    <col min="21" max="21" width="7.140625" bestFit="1" customWidth="1"/>
    <col min="22" max="22" width="10.5703125" bestFit="1" customWidth="1"/>
    <col min="23" max="23" width="5.7109375" bestFit="1" customWidth="1"/>
    <col min="27" max="27" width="13.85546875" bestFit="1" customWidth="1"/>
    <col min="28" max="28" width="16.28515625" bestFit="1" customWidth="1"/>
    <col min="29" max="29" width="9.7109375" bestFit="1" customWidth="1"/>
    <col min="30" max="30" width="20.140625" bestFit="1" customWidth="1"/>
    <col min="31" max="31" width="19.42578125" bestFit="1" customWidth="1"/>
    <col min="32" max="32" width="12.85546875" bestFit="1" customWidth="1"/>
  </cols>
  <sheetData>
    <row r="1" spans="1:32">
      <c r="R1" s="77"/>
    </row>
    <row r="2" spans="1:32">
      <c r="A2" s="71" t="s">
        <v>231</v>
      </c>
      <c r="B2" s="71" t="s">
        <v>232</v>
      </c>
      <c r="C2" s="71" t="s">
        <v>233</v>
      </c>
      <c r="D2" s="71" t="s">
        <v>234</v>
      </c>
      <c r="E2" s="71" t="s">
        <v>235</v>
      </c>
      <c r="F2" s="71" t="s">
        <v>106</v>
      </c>
      <c r="G2" s="71" t="s">
        <v>107</v>
      </c>
      <c r="H2" s="71" t="s">
        <v>103</v>
      </c>
      <c r="I2" s="71" t="s">
        <v>111</v>
      </c>
      <c r="J2" s="71" t="s">
        <v>236</v>
      </c>
      <c r="K2" s="71" t="s">
        <v>237</v>
      </c>
      <c r="L2" s="71" t="s">
        <v>238</v>
      </c>
      <c r="M2" s="71" t="s">
        <v>239</v>
      </c>
      <c r="N2" s="71" t="s">
        <v>240</v>
      </c>
      <c r="O2" s="71" t="s">
        <v>241</v>
      </c>
      <c r="P2" s="71" t="s">
        <v>242</v>
      </c>
      <c r="Q2" s="71" t="s">
        <v>243</v>
      </c>
      <c r="R2" s="71" t="s">
        <v>244</v>
      </c>
      <c r="S2" s="71" t="s">
        <v>245</v>
      </c>
      <c r="T2" s="71" t="s">
        <v>246</v>
      </c>
      <c r="U2" s="71" t="s">
        <v>247</v>
      </c>
      <c r="V2" s="71" t="s">
        <v>248</v>
      </c>
      <c r="W2" s="71" t="s">
        <v>249</v>
      </c>
      <c r="AA2" s="69" t="s">
        <v>139</v>
      </c>
      <c r="AB2" s="69" t="s">
        <v>165</v>
      </c>
      <c r="AC2" s="69" t="s">
        <v>166</v>
      </c>
      <c r="AD2" s="69" t="s">
        <v>167</v>
      </c>
      <c r="AE2" s="69" t="s">
        <v>168</v>
      </c>
      <c r="AF2" s="69" t="s">
        <v>169</v>
      </c>
    </row>
    <row r="3" spans="1:32">
      <c r="I3" s="65"/>
      <c r="J3" s="113"/>
      <c r="K3" s="113"/>
      <c r="L3" s="113"/>
      <c r="M3" s="65"/>
      <c r="N3" s="65"/>
      <c r="O3" s="65"/>
      <c r="P3" s="65"/>
      <c r="Q3" s="114"/>
      <c r="R3" s="114"/>
      <c r="V3" s="68"/>
      <c r="AA3" s="76"/>
      <c r="AB3" s="45"/>
      <c r="AC3" s="76"/>
      <c r="AD3" s="74"/>
      <c r="AE3" s="74"/>
      <c r="AF3" s="73"/>
    </row>
    <row r="4" spans="1:32">
      <c r="I4" s="65"/>
      <c r="J4" s="113"/>
      <c r="K4" s="113"/>
      <c r="L4" s="113"/>
      <c r="M4" s="65"/>
      <c r="N4" s="65"/>
      <c r="O4" s="65"/>
      <c r="P4" s="65"/>
      <c r="Q4" s="114"/>
      <c r="R4" s="114"/>
      <c r="V4" s="68"/>
      <c r="AA4" s="76"/>
      <c r="AB4" s="45"/>
      <c r="AC4" s="76"/>
      <c r="AD4" s="74"/>
      <c r="AE4" s="74"/>
      <c r="AF4" s="73"/>
    </row>
    <row r="5" spans="1:32">
      <c r="I5" s="65"/>
      <c r="J5" s="113"/>
      <c r="K5" s="113"/>
      <c r="L5" s="113"/>
      <c r="M5" s="65"/>
      <c r="N5" s="65"/>
      <c r="O5" s="65"/>
      <c r="P5" s="65"/>
      <c r="Q5" s="114"/>
      <c r="R5" s="114"/>
      <c r="V5" s="68"/>
      <c r="AA5" s="76"/>
      <c r="AB5" s="45"/>
      <c r="AC5" s="76"/>
      <c r="AD5" s="74"/>
      <c r="AE5" s="74"/>
      <c r="AF5" s="73"/>
    </row>
    <row r="6" spans="1:32">
      <c r="I6" s="65"/>
      <c r="J6" s="113"/>
      <c r="K6" s="113"/>
      <c r="L6" s="113"/>
      <c r="M6" s="65"/>
      <c r="N6" s="65"/>
      <c r="O6" s="65"/>
      <c r="P6" s="65"/>
      <c r="Q6" s="114"/>
      <c r="R6" s="114"/>
      <c r="V6" s="68"/>
      <c r="AA6" s="76"/>
      <c r="AB6" s="45"/>
      <c r="AC6" s="76"/>
      <c r="AD6" s="74"/>
      <c r="AE6" s="74"/>
      <c r="AF6" s="73"/>
    </row>
    <row r="7" spans="1:32">
      <c r="I7" s="65"/>
      <c r="J7" s="113"/>
      <c r="K7" s="113"/>
      <c r="L7" s="113"/>
      <c r="M7" s="65"/>
      <c r="N7" s="65"/>
      <c r="O7" s="65"/>
      <c r="P7" s="65"/>
      <c r="Q7" s="114"/>
      <c r="R7" s="114"/>
      <c r="V7" s="68"/>
      <c r="AA7" s="76"/>
      <c r="AB7" s="45"/>
      <c r="AC7" s="76"/>
      <c r="AD7" s="74"/>
      <c r="AE7" s="74"/>
      <c r="AF7" s="73"/>
    </row>
    <row r="8" spans="1:32">
      <c r="I8" s="65"/>
      <c r="J8" s="113"/>
      <c r="K8" s="113"/>
      <c r="L8" s="113"/>
      <c r="M8" s="65"/>
      <c r="N8" s="65"/>
      <c r="O8" s="65"/>
      <c r="P8" s="65"/>
      <c r="Q8" s="114"/>
      <c r="R8" s="114"/>
      <c r="V8" s="68"/>
      <c r="AA8" s="76"/>
      <c r="AB8" s="45"/>
      <c r="AC8" s="76"/>
      <c r="AD8" s="74"/>
      <c r="AE8" s="74"/>
      <c r="AF8" s="73"/>
    </row>
    <row r="9" spans="1:32">
      <c r="I9" s="65"/>
      <c r="J9" s="113"/>
      <c r="K9" s="113"/>
      <c r="L9" s="113"/>
      <c r="M9" s="65"/>
      <c r="N9" s="65"/>
      <c r="O9" s="65"/>
      <c r="P9" s="65"/>
      <c r="Q9" s="114"/>
      <c r="R9" s="114"/>
      <c r="V9" s="68"/>
      <c r="AA9" s="76"/>
      <c r="AB9" s="45"/>
      <c r="AC9" s="76"/>
      <c r="AD9" s="74"/>
      <c r="AE9" s="74"/>
      <c r="AF9" s="73"/>
    </row>
    <row r="10" spans="1:32">
      <c r="I10" s="65"/>
      <c r="J10" s="113"/>
      <c r="K10" s="113"/>
      <c r="L10" s="113"/>
      <c r="M10" s="65"/>
      <c r="N10" s="65"/>
      <c r="O10" s="65"/>
      <c r="P10" s="65"/>
      <c r="Q10" s="114"/>
      <c r="R10" s="114"/>
      <c r="V10" s="68"/>
      <c r="AA10" s="76"/>
      <c r="AB10" s="45"/>
      <c r="AC10" s="76"/>
      <c r="AD10" s="74"/>
      <c r="AE10" s="74"/>
      <c r="AF10" s="73"/>
    </row>
    <row r="11" spans="1:32">
      <c r="I11" s="65"/>
      <c r="J11" s="113"/>
      <c r="K11" s="113"/>
      <c r="L11" s="113"/>
      <c r="M11" s="65"/>
      <c r="N11" s="65"/>
      <c r="O11" s="65"/>
      <c r="P11" s="65"/>
      <c r="Q11" s="114"/>
      <c r="R11" s="114"/>
      <c r="V11" s="68"/>
      <c r="AA11" s="76"/>
      <c r="AB11" s="45"/>
      <c r="AC11" s="76"/>
      <c r="AD11" s="74"/>
      <c r="AE11" s="74"/>
      <c r="AF11" s="73"/>
    </row>
    <row r="12" spans="1:32">
      <c r="I12" s="65"/>
      <c r="J12" s="113"/>
      <c r="K12" s="113"/>
      <c r="L12" s="113"/>
      <c r="M12" s="65"/>
      <c r="N12" s="65"/>
      <c r="O12" s="65"/>
      <c r="P12" s="65"/>
      <c r="Q12" s="114"/>
      <c r="R12" s="114"/>
      <c r="V12" s="68"/>
      <c r="AA12" s="76"/>
      <c r="AB12" s="45"/>
      <c r="AC12" s="76"/>
      <c r="AD12" s="74"/>
      <c r="AE12" s="74"/>
      <c r="AF12" s="73"/>
    </row>
    <row r="13" spans="1:32">
      <c r="I13" s="65"/>
      <c r="J13" s="113"/>
      <c r="K13" s="113"/>
      <c r="L13" s="113"/>
      <c r="M13" s="65"/>
      <c r="N13" s="65"/>
      <c r="O13" s="65"/>
      <c r="P13" s="65"/>
      <c r="Q13" s="114"/>
      <c r="R13" s="114"/>
      <c r="V13" s="68"/>
      <c r="AA13" s="76"/>
      <c r="AB13" s="45"/>
      <c r="AC13" s="76"/>
      <c r="AD13" s="74"/>
      <c r="AE13" s="74"/>
      <c r="AF13" s="73"/>
    </row>
    <row r="14" spans="1:32">
      <c r="I14" s="65"/>
      <c r="J14" s="113"/>
      <c r="K14" s="113"/>
      <c r="L14" s="113"/>
      <c r="M14" s="65"/>
      <c r="N14" s="65"/>
      <c r="O14" s="65"/>
      <c r="P14" s="65"/>
      <c r="Q14" s="114"/>
      <c r="R14" s="114"/>
      <c r="V14" s="68"/>
      <c r="AA14" s="76"/>
      <c r="AB14" s="45"/>
      <c r="AC14" s="76"/>
      <c r="AD14" s="74"/>
      <c r="AE14" s="74"/>
      <c r="AF14" s="73"/>
    </row>
    <row r="15" spans="1:32">
      <c r="I15" s="65"/>
      <c r="J15" s="113"/>
      <c r="K15" s="113"/>
      <c r="L15" s="113"/>
      <c r="M15" s="65"/>
      <c r="N15" s="65"/>
      <c r="O15" s="65"/>
      <c r="P15" s="65"/>
      <c r="Q15" s="114"/>
      <c r="R15" s="114"/>
      <c r="V15" s="68"/>
      <c r="AA15" s="76"/>
      <c r="AB15" s="45"/>
      <c r="AC15" s="76"/>
      <c r="AD15" s="74"/>
      <c r="AE15" s="74"/>
      <c r="AF15" s="73"/>
    </row>
    <row r="16" spans="1:32">
      <c r="I16" s="65"/>
      <c r="J16" s="113"/>
      <c r="K16" s="113"/>
      <c r="L16" s="113"/>
      <c r="M16" s="65"/>
      <c r="N16" s="65"/>
      <c r="O16" s="65"/>
      <c r="P16" s="65"/>
      <c r="Q16" s="114"/>
      <c r="R16" s="114"/>
      <c r="V16" s="68"/>
      <c r="AA16" s="76"/>
      <c r="AB16" s="45"/>
      <c r="AC16" s="76"/>
      <c r="AD16" s="74"/>
      <c r="AE16" s="74"/>
      <c r="AF16" s="73"/>
    </row>
    <row r="17" spans="9:32">
      <c r="I17" s="65"/>
      <c r="J17" s="113"/>
      <c r="K17" s="113"/>
      <c r="L17" s="113"/>
      <c r="M17" s="65"/>
      <c r="N17" s="65"/>
      <c r="O17" s="65"/>
      <c r="P17" s="65"/>
      <c r="Q17" s="114"/>
      <c r="R17" s="114"/>
      <c r="V17" s="68"/>
      <c r="AA17" s="76"/>
      <c r="AB17" s="45"/>
      <c r="AC17" s="76"/>
      <c r="AD17" s="74"/>
      <c r="AE17" s="74"/>
      <c r="AF17" s="73"/>
    </row>
    <row r="18" spans="9:32">
      <c r="I18" s="65"/>
      <c r="J18" s="113"/>
      <c r="K18" s="113"/>
      <c r="L18" s="113"/>
      <c r="M18" s="65"/>
      <c r="N18" s="65"/>
      <c r="O18" s="65"/>
      <c r="P18" s="65"/>
      <c r="Q18" s="114"/>
      <c r="R18" s="114"/>
      <c r="V18" s="68"/>
      <c r="AA18" s="76"/>
      <c r="AB18" s="45"/>
      <c r="AC18" s="76"/>
      <c r="AD18" s="74"/>
      <c r="AE18" s="74"/>
      <c r="AF18" s="73"/>
    </row>
    <row r="19" spans="9:32">
      <c r="I19" s="65"/>
      <c r="J19" s="113"/>
      <c r="K19" s="113"/>
      <c r="L19" s="113"/>
      <c r="M19" s="65"/>
      <c r="N19" s="65"/>
      <c r="O19" s="65"/>
      <c r="P19" s="65"/>
      <c r="Q19" s="114"/>
      <c r="R19" s="114"/>
      <c r="V19" s="68"/>
      <c r="AA19" s="76"/>
      <c r="AB19" s="45"/>
      <c r="AC19" s="76"/>
      <c r="AD19" s="74"/>
      <c r="AE19" s="74"/>
      <c r="AF19" s="73"/>
    </row>
    <row r="20" spans="9:32">
      <c r="I20" s="65"/>
      <c r="J20" s="113"/>
      <c r="K20" s="113"/>
      <c r="L20" s="113"/>
      <c r="M20" s="65"/>
      <c r="N20" s="65"/>
      <c r="O20" s="65"/>
      <c r="P20" s="65"/>
      <c r="Q20" s="114"/>
      <c r="R20" s="114"/>
      <c r="V20" s="68"/>
      <c r="AA20" s="76"/>
      <c r="AB20" s="45"/>
      <c r="AC20" s="76"/>
      <c r="AD20" s="74"/>
      <c r="AE20" s="74"/>
      <c r="AF20" s="73"/>
    </row>
    <row r="21" spans="9:32">
      <c r="I21" s="65"/>
      <c r="J21" s="113"/>
      <c r="K21" s="113"/>
      <c r="L21" s="113"/>
      <c r="M21" s="65"/>
      <c r="N21" s="65"/>
      <c r="O21" s="65"/>
      <c r="P21" s="65"/>
      <c r="Q21" s="114"/>
      <c r="R21" s="114"/>
      <c r="V21" s="68"/>
      <c r="AA21" s="76"/>
      <c r="AB21" s="45"/>
      <c r="AC21" s="76"/>
      <c r="AD21" s="74"/>
      <c r="AE21" s="74"/>
      <c r="AF21" s="73"/>
    </row>
    <row r="22" spans="9:32">
      <c r="I22" s="65"/>
      <c r="J22" s="113"/>
      <c r="K22" s="113"/>
      <c r="L22" s="113"/>
      <c r="M22" s="65"/>
      <c r="N22" s="65"/>
      <c r="O22" s="65"/>
      <c r="P22" s="65"/>
      <c r="Q22" s="114"/>
      <c r="R22" s="114"/>
      <c r="V22" s="68"/>
      <c r="AA22" s="76"/>
      <c r="AB22" s="45"/>
      <c r="AC22" s="76"/>
      <c r="AD22" s="74"/>
      <c r="AE22" s="74"/>
      <c r="AF22" s="73"/>
    </row>
    <row r="23" spans="9:32">
      <c r="I23" s="65"/>
      <c r="J23" s="113"/>
      <c r="K23" s="113"/>
      <c r="L23" s="113"/>
      <c r="M23" s="65"/>
      <c r="N23" s="65"/>
      <c r="O23" s="65"/>
      <c r="P23" s="65"/>
      <c r="Q23" s="114"/>
      <c r="R23" s="114"/>
      <c r="V23" s="68"/>
      <c r="AA23" s="76"/>
      <c r="AB23" s="45"/>
      <c r="AC23" s="76"/>
      <c r="AD23" s="74"/>
      <c r="AE23" s="74"/>
      <c r="AF23" s="73"/>
    </row>
    <row r="24" spans="9:32">
      <c r="I24" s="65"/>
      <c r="J24" s="113"/>
      <c r="K24" s="113"/>
      <c r="L24" s="113"/>
      <c r="M24" s="65"/>
      <c r="N24" s="65"/>
      <c r="O24" s="65"/>
      <c r="P24" s="65"/>
      <c r="Q24" s="114"/>
      <c r="R24" s="114"/>
      <c r="V24" s="68"/>
      <c r="AA24" s="76"/>
      <c r="AB24" s="45"/>
      <c r="AC24" s="76"/>
      <c r="AD24" s="74"/>
      <c r="AE24" s="74"/>
      <c r="AF24" s="73"/>
    </row>
    <row r="25" spans="9:32">
      <c r="I25" s="65"/>
      <c r="J25" s="113"/>
      <c r="K25" s="113"/>
      <c r="L25" s="113"/>
      <c r="M25" s="65"/>
      <c r="N25" s="65"/>
      <c r="O25" s="65"/>
      <c r="P25" s="65"/>
      <c r="Q25" s="114"/>
      <c r="R25" s="114"/>
      <c r="V25" s="68"/>
      <c r="AA25" s="76"/>
      <c r="AB25" s="45"/>
      <c r="AC25" s="76"/>
      <c r="AD25" s="74"/>
      <c r="AE25" s="74"/>
      <c r="AF25" s="73"/>
    </row>
    <row r="26" spans="9:32">
      <c r="I26" s="65"/>
      <c r="J26" s="113"/>
      <c r="K26" s="113"/>
      <c r="L26" s="113"/>
      <c r="M26" s="65"/>
      <c r="N26" s="65"/>
      <c r="O26" s="65"/>
      <c r="P26" s="65"/>
      <c r="Q26" s="114"/>
      <c r="R26" s="114"/>
      <c r="V26" s="68"/>
      <c r="AA26" s="76"/>
      <c r="AB26" s="45"/>
      <c r="AC26" s="76"/>
      <c r="AD26" s="74"/>
      <c r="AE26" s="74"/>
      <c r="AF26" s="73"/>
    </row>
    <row r="27" spans="9:32">
      <c r="I27" s="65"/>
      <c r="J27" s="113"/>
      <c r="K27" s="113"/>
      <c r="L27" s="113"/>
      <c r="M27" s="65"/>
      <c r="N27" s="65"/>
      <c r="O27" s="65"/>
      <c r="P27" s="65"/>
      <c r="Q27" s="114"/>
      <c r="R27" s="114"/>
      <c r="V27" s="68"/>
      <c r="AA27" s="76"/>
      <c r="AB27" s="45"/>
      <c r="AC27" s="76"/>
      <c r="AD27" s="74"/>
      <c r="AE27" s="74"/>
      <c r="AF27" s="73"/>
    </row>
    <row r="28" spans="9:32">
      <c r="I28" s="65"/>
      <c r="J28" s="113"/>
      <c r="K28" s="113"/>
      <c r="L28" s="113"/>
      <c r="M28" s="65"/>
      <c r="N28" s="65"/>
      <c r="O28" s="65"/>
      <c r="P28" s="65"/>
      <c r="Q28" s="114"/>
      <c r="R28" s="114"/>
      <c r="V28" s="68"/>
      <c r="AA28" s="76"/>
      <c r="AB28" s="45"/>
      <c r="AC28" s="76"/>
      <c r="AD28" s="74"/>
      <c r="AE28" s="74"/>
      <c r="AF28" s="73"/>
    </row>
    <row r="29" spans="9:32">
      <c r="I29" s="65"/>
      <c r="J29" s="113"/>
      <c r="K29" s="113"/>
      <c r="L29" s="113"/>
      <c r="M29" s="65"/>
      <c r="N29" s="65"/>
      <c r="O29" s="65"/>
      <c r="P29" s="65"/>
      <c r="Q29" s="114"/>
      <c r="R29" s="114"/>
      <c r="V29" s="68"/>
      <c r="AA29" s="76"/>
      <c r="AB29" s="45"/>
      <c r="AC29" s="76"/>
      <c r="AD29" s="74"/>
      <c r="AE29" s="74"/>
      <c r="AF29" s="73"/>
    </row>
    <row r="30" spans="9:32">
      <c r="I30" s="65"/>
      <c r="J30" s="113"/>
      <c r="K30" s="113"/>
      <c r="L30" s="113"/>
      <c r="M30" s="65"/>
      <c r="N30" s="65"/>
      <c r="O30" s="65"/>
      <c r="P30" s="65"/>
      <c r="Q30" s="114"/>
      <c r="R30" s="114"/>
      <c r="V30" s="68"/>
      <c r="AA30" s="76"/>
      <c r="AB30" s="45"/>
      <c r="AC30" s="76"/>
      <c r="AD30" s="74"/>
      <c r="AE30" s="74"/>
      <c r="AF30" s="73"/>
    </row>
    <row r="31" spans="9:32">
      <c r="I31" s="65"/>
      <c r="J31" s="113"/>
      <c r="K31" s="113"/>
      <c r="L31" s="113"/>
      <c r="M31" s="65"/>
      <c r="N31" s="65"/>
      <c r="O31" s="65"/>
      <c r="P31" s="65"/>
      <c r="Q31" s="114"/>
      <c r="R31" s="114"/>
      <c r="V31" s="68"/>
      <c r="AA31" s="76"/>
      <c r="AB31" s="45"/>
      <c r="AC31" s="76"/>
      <c r="AD31" s="74"/>
      <c r="AE31" s="74"/>
      <c r="AF31" s="73"/>
    </row>
    <row r="32" spans="9:32">
      <c r="I32" s="65"/>
      <c r="J32" s="113"/>
      <c r="K32" s="113"/>
      <c r="L32" s="113"/>
      <c r="M32" s="65"/>
      <c r="N32" s="65"/>
      <c r="O32" s="65"/>
      <c r="P32" s="65"/>
      <c r="Q32" s="114"/>
      <c r="R32" s="114"/>
      <c r="V32" s="68"/>
      <c r="AA32" s="76"/>
      <c r="AB32" s="45"/>
      <c r="AC32" s="76"/>
      <c r="AD32" s="74"/>
      <c r="AE32" s="74"/>
      <c r="AF32" s="73"/>
    </row>
    <row r="33" spans="9:32">
      <c r="I33" s="65"/>
      <c r="J33" s="113"/>
      <c r="K33" s="113"/>
      <c r="L33" s="113"/>
      <c r="M33" s="65"/>
      <c r="N33" s="65"/>
      <c r="O33" s="65"/>
      <c r="P33" s="65"/>
      <c r="Q33" s="114"/>
      <c r="R33" s="114"/>
      <c r="V33" s="68"/>
      <c r="AA33" s="76"/>
      <c r="AB33" s="45"/>
      <c r="AC33" s="76"/>
      <c r="AD33" s="74"/>
      <c r="AE33" s="74"/>
      <c r="AF33" s="73"/>
    </row>
    <row r="34" spans="9:32">
      <c r="I34" s="65"/>
      <c r="J34" s="113"/>
      <c r="K34" s="113"/>
      <c r="L34" s="113"/>
      <c r="M34" s="65"/>
      <c r="N34" s="65"/>
      <c r="O34" s="65"/>
      <c r="P34" s="65"/>
      <c r="Q34" s="114"/>
      <c r="R34" s="114"/>
      <c r="V34" s="68"/>
      <c r="AA34" s="76"/>
      <c r="AB34" s="45"/>
      <c r="AC34" s="76"/>
      <c r="AD34" s="74"/>
      <c r="AE34" s="74"/>
      <c r="AF34" s="73"/>
    </row>
    <row r="35" spans="9:32">
      <c r="I35" s="65"/>
      <c r="J35" s="113"/>
      <c r="K35" s="113"/>
      <c r="L35" s="113"/>
      <c r="M35" s="65"/>
      <c r="N35" s="65"/>
      <c r="O35" s="65"/>
      <c r="P35" s="65"/>
      <c r="Q35" s="114"/>
      <c r="R35" s="114"/>
      <c r="V35" s="68"/>
      <c r="AA35" s="76"/>
      <c r="AB35" s="45"/>
      <c r="AC35" s="76"/>
      <c r="AD35" s="74"/>
      <c r="AE35" s="74"/>
      <c r="AF35" s="73"/>
    </row>
    <row r="36" spans="9:32">
      <c r="I36" s="65"/>
      <c r="J36" s="113"/>
      <c r="K36" s="113"/>
      <c r="L36" s="113"/>
      <c r="M36" s="65"/>
      <c r="N36" s="65"/>
      <c r="O36" s="65"/>
      <c r="P36" s="65"/>
      <c r="Q36" s="114"/>
      <c r="R36" s="114"/>
      <c r="V36" s="68"/>
      <c r="AA36" s="76"/>
      <c r="AB36" s="45"/>
      <c r="AC36" s="76"/>
      <c r="AD36" s="74"/>
      <c r="AE36" s="74"/>
      <c r="AF36" s="73"/>
    </row>
    <row r="37" spans="9:32">
      <c r="I37" s="65"/>
      <c r="J37" s="113"/>
      <c r="K37" s="113"/>
      <c r="L37" s="113"/>
      <c r="M37" s="65"/>
      <c r="N37" s="65"/>
      <c r="O37" s="65"/>
      <c r="P37" s="65"/>
      <c r="Q37" s="114"/>
      <c r="R37" s="114"/>
      <c r="V37" s="68"/>
      <c r="AA37" s="76"/>
      <c r="AB37" s="45"/>
      <c r="AC37" s="76"/>
      <c r="AD37" s="74"/>
      <c r="AE37" s="74"/>
      <c r="AF37" s="73"/>
    </row>
    <row r="38" spans="9:32">
      <c r="I38" s="65"/>
      <c r="J38" s="113"/>
      <c r="K38" s="113"/>
      <c r="L38" s="113"/>
      <c r="M38" s="65"/>
      <c r="N38" s="65"/>
      <c r="O38" s="65"/>
      <c r="P38" s="65"/>
      <c r="Q38" s="114"/>
      <c r="R38" s="114"/>
      <c r="V38" s="68"/>
      <c r="AA38" s="76"/>
      <c r="AB38" s="45"/>
      <c r="AC38" s="76"/>
      <c r="AD38" s="74"/>
      <c r="AE38" s="74"/>
      <c r="AF38" s="73"/>
    </row>
    <row r="39" spans="9:32">
      <c r="I39" s="65"/>
      <c r="J39" s="113"/>
      <c r="K39" s="113"/>
      <c r="L39" s="113"/>
      <c r="M39" s="65"/>
      <c r="N39" s="65"/>
      <c r="O39" s="65"/>
      <c r="P39" s="65"/>
      <c r="Q39" s="114"/>
      <c r="R39" s="114"/>
      <c r="V39" s="68"/>
      <c r="AA39" s="76"/>
      <c r="AB39" s="45"/>
      <c r="AC39" s="76"/>
      <c r="AD39" s="74"/>
      <c r="AE39" s="74"/>
      <c r="AF39" s="73"/>
    </row>
    <row r="40" spans="9:32">
      <c r="I40" s="65"/>
      <c r="J40" s="113"/>
      <c r="K40" s="113"/>
      <c r="L40" s="113"/>
      <c r="M40" s="65"/>
      <c r="N40" s="65"/>
      <c r="O40" s="65"/>
      <c r="P40" s="65"/>
      <c r="Q40" s="114"/>
      <c r="R40" s="114"/>
      <c r="V40" s="68"/>
      <c r="AA40" s="76"/>
      <c r="AB40" s="45"/>
      <c r="AC40" s="76"/>
      <c r="AD40" s="74"/>
      <c r="AE40" s="74"/>
      <c r="AF40" s="73"/>
    </row>
    <row r="41" spans="9:32">
      <c r="I41" s="65"/>
      <c r="J41" s="113"/>
      <c r="K41" s="113"/>
      <c r="L41" s="113"/>
      <c r="M41" s="65"/>
      <c r="N41" s="65"/>
      <c r="O41" s="65"/>
      <c r="P41" s="65"/>
      <c r="Q41" s="114"/>
      <c r="R41" s="114"/>
      <c r="V41" s="68"/>
      <c r="AA41" s="76"/>
      <c r="AB41" s="45"/>
      <c r="AC41" s="76"/>
      <c r="AD41" s="74"/>
      <c r="AE41" s="74"/>
      <c r="AF41" s="73"/>
    </row>
    <row r="42" spans="9:32">
      <c r="I42" s="65"/>
      <c r="J42" s="113"/>
      <c r="K42" s="113"/>
      <c r="L42" s="113"/>
      <c r="M42" s="65"/>
      <c r="N42" s="65"/>
      <c r="O42" s="65"/>
      <c r="P42" s="65"/>
      <c r="Q42" s="114"/>
      <c r="R42" s="114"/>
      <c r="V42" s="68"/>
      <c r="AA42" s="76"/>
      <c r="AB42" s="45"/>
      <c r="AC42" s="76"/>
      <c r="AD42" s="74"/>
      <c r="AE42" s="74"/>
      <c r="AF42" s="73"/>
    </row>
    <row r="43" spans="9:32">
      <c r="I43" s="65"/>
      <c r="J43" s="113"/>
      <c r="K43" s="113"/>
      <c r="L43" s="113"/>
      <c r="M43" s="65"/>
      <c r="N43" s="65"/>
      <c r="O43" s="65"/>
      <c r="P43" s="65"/>
      <c r="Q43" s="114"/>
      <c r="R43" s="114"/>
      <c r="V43" s="68"/>
      <c r="AA43" s="76"/>
      <c r="AB43" s="45"/>
      <c r="AC43" s="76"/>
      <c r="AD43" s="74"/>
      <c r="AE43" s="74"/>
      <c r="AF43" s="73"/>
    </row>
    <row r="44" spans="9:32">
      <c r="I44" s="65"/>
      <c r="J44" s="113"/>
      <c r="K44" s="113"/>
      <c r="L44" s="113"/>
      <c r="M44" s="65"/>
      <c r="N44" s="65"/>
      <c r="O44" s="65"/>
      <c r="P44" s="65"/>
      <c r="Q44" s="114"/>
      <c r="R44" s="114"/>
      <c r="V44" s="68"/>
      <c r="AA44" s="76"/>
      <c r="AB44" s="45"/>
      <c r="AC44" s="76"/>
      <c r="AD44" s="74"/>
      <c r="AE44" s="74"/>
      <c r="AF44" s="73"/>
    </row>
    <row r="45" spans="9:32">
      <c r="I45" s="65"/>
      <c r="J45" s="113"/>
      <c r="K45" s="113"/>
      <c r="L45" s="113"/>
      <c r="M45" s="65"/>
      <c r="N45" s="65"/>
      <c r="O45" s="65"/>
      <c r="P45" s="65"/>
      <c r="Q45" s="114"/>
      <c r="R45" s="114"/>
      <c r="V45" s="68"/>
      <c r="AA45" s="76"/>
      <c r="AB45" s="45"/>
      <c r="AC45" s="76"/>
      <c r="AD45" s="74"/>
      <c r="AE45" s="74"/>
      <c r="AF45" s="73"/>
    </row>
    <row r="46" spans="9:32">
      <c r="I46" s="65"/>
      <c r="J46" s="113"/>
      <c r="K46" s="113"/>
      <c r="L46" s="113"/>
      <c r="M46" s="65"/>
      <c r="N46" s="65"/>
      <c r="O46" s="65"/>
      <c r="P46" s="65"/>
      <c r="Q46" s="114"/>
      <c r="R46" s="114"/>
      <c r="V46" s="68"/>
      <c r="AA46" s="76"/>
      <c r="AB46" s="45"/>
      <c r="AC46" s="76"/>
      <c r="AD46" s="74"/>
      <c r="AE46" s="74"/>
      <c r="AF46" s="73"/>
    </row>
    <row r="47" spans="9:32">
      <c r="I47" s="65"/>
      <c r="J47" s="113"/>
      <c r="K47" s="113"/>
      <c r="L47" s="113"/>
      <c r="M47" s="65"/>
      <c r="N47" s="65"/>
      <c r="O47" s="65"/>
      <c r="P47" s="65"/>
      <c r="Q47" s="114"/>
      <c r="R47" s="114"/>
      <c r="V47" s="68"/>
      <c r="AA47" s="76"/>
      <c r="AB47" s="45"/>
      <c r="AC47" s="76"/>
      <c r="AD47" s="74"/>
      <c r="AE47" s="74"/>
      <c r="AF47" s="73"/>
    </row>
    <row r="48" spans="9:32">
      <c r="I48" s="65"/>
      <c r="J48" s="113"/>
      <c r="K48" s="113"/>
      <c r="L48" s="113"/>
      <c r="M48" s="65"/>
      <c r="N48" s="65"/>
      <c r="O48" s="65"/>
      <c r="P48" s="65"/>
      <c r="Q48" s="114"/>
      <c r="R48" s="114"/>
      <c r="V48" s="68"/>
      <c r="AA48" s="76"/>
      <c r="AB48" s="45"/>
      <c r="AC48" s="76"/>
      <c r="AD48" s="74"/>
      <c r="AE48" s="74"/>
      <c r="AF48" s="73"/>
    </row>
    <row r="49" spans="9:32">
      <c r="I49" s="65"/>
      <c r="J49" s="113"/>
      <c r="K49" s="113"/>
      <c r="L49" s="113"/>
      <c r="M49" s="65"/>
      <c r="N49" s="65"/>
      <c r="O49" s="65"/>
      <c r="P49" s="65"/>
      <c r="Q49" s="114"/>
      <c r="R49" s="114"/>
      <c r="V49" s="68"/>
      <c r="AA49" s="76"/>
      <c r="AB49" s="45"/>
      <c r="AC49" s="76"/>
      <c r="AD49" s="74"/>
      <c r="AE49" s="74"/>
      <c r="AF49" s="73"/>
    </row>
    <row r="50" spans="9:32">
      <c r="I50" s="65"/>
      <c r="J50" s="113"/>
      <c r="K50" s="113"/>
      <c r="L50" s="113"/>
      <c r="M50" s="65"/>
      <c r="N50" s="65"/>
      <c r="O50" s="65"/>
      <c r="P50" s="65"/>
      <c r="Q50" s="114"/>
      <c r="R50" s="114"/>
      <c r="V50" s="68"/>
      <c r="AA50" s="76"/>
      <c r="AB50" s="45"/>
      <c r="AC50" s="76"/>
      <c r="AD50" s="74"/>
      <c r="AE50" s="74"/>
      <c r="AF50" s="73"/>
    </row>
    <row r="51" spans="9:32">
      <c r="I51" s="65"/>
      <c r="J51" s="113"/>
      <c r="K51" s="113"/>
      <c r="L51" s="113"/>
      <c r="M51" s="65"/>
      <c r="N51" s="65"/>
      <c r="O51" s="65"/>
      <c r="P51" s="65"/>
      <c r="Q51" s="114"/>
      <c r="R51" s="114"/>
      <c r="V51" s="68"/>
      <c r="AA51" s="76"/>
      <c r="AB51" s="45"/>
      <c r="AC51" s="76"/>
      <c r="AD51" s="74"/>
      <c r="AE51" s="74"/>
      <c r="AF51" s="73"/>
    </row>
    <row r="52" spans="9:32">
      <c r="I52" s="65"/>
      <c r="J52" s="113"/>
      <c r="K52" s="113"/>
      <c r="L52" s="113"/>
      <c r="M52" s="65"/>
      <c r="N52" s="65"/>
      <c r="O52" s="65"/>
      <c r="P52" s="65"/>
      <c r="Q52" s="114"/>
      <c r="R52" s="114"/>
      <c r="V52" s="68"/>
      <c r="AA52" s="76"/>
      <c r="AB52" s="45"/>
      <c r="AC52" s="76"/>
      <c r="AD52" s="74"/>
      <c r="AE52" s="74"/>
      <c r="AF52" s="73"/>
    </row>
    <row r="53" spans="9:32">
      <c r="AA53" s="76"/>
      <c r="AB53" s="45"/>
      <c r="AC53" s="76"/>
      <c r="AD53" s="74"/>
      <c r="AE53" s="74"/>
      <c r="AF53" s="73"/>
    </row>
    <row r="54" spans="9:32">
      <c r="R54" s="77"/>
      <c r="AA54" s="76"/>
      <c r="AB54" s="45"/>
      <c r="AC54" s="76"/>
      <c r="AD54" s="74"/>
      <c r="AE54" s="74"/>
      <c r="AF54" s="73"/>
    </row>
    <row r="55" spans="9:32">
      <c r="AA55" s="76"/>
      <c r="AB55" s="45"/>
      <c r="AC55" s="76"/>
      <c r="AD55" s="74"/>
      <c r="AE55" s="74"/>
      <c r="AF55" s="73"/>
    </row>
    <row r="56" spans="9:32">
      <c r="AA56" s="76"/>
      <c r="AB56" s="45"/>
      <c r="AC56" s="76"/>
      <c r="AD56" s="74"/>
      <c r="AE56" s="74"/>
      <c r="AF56" s="73"/>
    </row>
    <row r="57" spans="9:32">
      <c r="AA57" s="76"/>
      <c r="AB57" s="45"/>
      <c r="AC57" s="76"/>
      <c r="AD57" s="74"/>
      <c r="AE57" s="74"/>
      <c r="AF57" s="73"/>
    </row>
    <row r="58" spans="9:32">
      <c r="AA58" s="76"/>
      <c r="AB58" s="45"/>
      <c r="AC58" s="76"/>
      <c r="AD58" s="74"/>
      <c r="AE58" s="74"/>
      <c r="AF58" s="73"/>
    </row>
    <row r="59" spans="9:32">
      <c r="AA59" s="76"/>
      <c r="AB59" s="45"/>
      <c r="AC59" s="76"/>
      <c r="AD59" s="74"/>
      <c r="AE59" s="74"/>
      <c r="AF59" s="73"/>
    </row>
    <row r="60" spans="9:32">
      <c r="AA60" s="76"/>
      <c r="AB60" s="45"/>
      <c r="AC60" s="76"/>
      <c r="AD60" s="74"/>
      <c r="AE60" s="74"/>
      <c r="AF60" s="73"/>
    </row>
    <row r="61" spans="9:32">
      <c r="AA61" s="76"/>
      <c r="AB61" s="45"/>
      <c r="AC61" s="76"/>
      <c r="AD61" s="74"/>
      <c r="AE61" s="74"/>
      <c r="AF61" s="73"/>
    </row>
    <row r="62" spans="9:32">
      <c r="AA62" s="76"/>
      <c r="AB62" s="45"/>
      <c r="AC62" s="76"/>
      <c r="AD62" s="74"/>
      <c r="AE62" s="74"/>
      <c r="AF62" s="73"/>
    </row>
    <row r="63" spans="9:32">
      <c r="AA63" s="76"/>
      <c r="AB63" s="45"/>
      <c r="AC63" s="76"/>
      <c r="AD63" s="74"/>
      <c r="AE63" s="74"/>
      <c r="AF63" s="73"/>
    </row>
    <row r="64" spans="9:32">
      <c r="AA64" s="76"/>
      <c r="AB64" s="45"/>
      <c r="AC64" s="76"/>
      <c r="AD64" s="74"/>
      <c r="AE64" s="74"/>
      <c r="AF64" s="73"/>
    </row>
    <row r="65" spans="27:32">
      <c r="AA65" s="76"/>
      <c r="AB65" s="45"/>
      <c r="AC65" s="76"/>
      <c r="AD65" s="74"/>
      <c r="AE65" s="74"/>
      <c r="AF65" s="73"/>
    </row>
    <row r="66" spans="27:32">
      <c r="AA66" s="76"/>
      <c r="AB66" s="45"/>
      <c r="AC66" s="76"/>
      <c r="AD66" s="74"/>
      <c r="AE66" s="74"/>
      <c r="AF66" s="73"/>
    </row>
    <row r="67" spans="27:32">
      <c r="AA67" s="76"/>
      <c r="AB67" s="45"/>
      <c r="AC67" s="76"/>
      <c r="AD67" s="74"/>
      <c r="AE67" s="74"/>
      <c r="AF67" s="73"/>
    </row>
    <row r="68" spans="27:32">
      <c r="AA68" s="76"/>
      <c r="AB68" s="45"/>
      <c r="AC68" s="76"/>
      <c r="AD68" s="74"/>
      <c r="AE68" s="74"/>
      <c r="AF68" s="73"/>
    </row>
    <row r="69" spans="27:32">
      <c r="AA69" s="76"/>
      <c r="AB69" s="45"/>
      <c r="AC69" s="76"/>
      <c r="AD69" s="74"/>
      <c r="AE69" s="74"/>
      <c r="AF69" s="73"/>
    </row>
    <row r="70" spans="27:32">
      <c r="AA70" s="76"/>
      <c r="AB70" s="45"/>
      <c r="AC70" s="76"/>
      <c r="AD70" s="74"/>
      <c r="AE70" s="74"/>
      <c r="AF70" s="73"/>
    </row>
    <row r="71" spans="27:32">
      <c r="AA71" s="76"/>
      <c r="AB71" s="45"/>
      <c r="AC71" s="76"/>
      <c r="AD71" s="74"/>
      <c r="AE71" s="74"/>
      <c r="AF71" s="73"/>
    </row>
    <row r="72" spans="27:32">
      <c r="AA72" s="76"/>
      <c r="AB72" s="45"/>
      <c r="AC72" s="76"/>
      <c r="AD72" s="74"/>
      <c r="AE72" s="74"/>
      <c r="AF72" s="73"/>
    </row>
    <row r="73" spans="27:32">
      <c r="AA73" s="76"/>
      <c r="AB73" s="45"/>
      <c r="AC73" s="76"/>
      <c r="AD73" s="74"/>
      <c r="AE73" s="74"/>
      <c r="AF73" s="73"/>
    </row>
    <row r="74" spans="27:32">
      <c r="AA74" s="76"/>
      <c r="AB74" s="45"/>
      <c r="AC74" s="76"/>
      <c r="AD74" s="74"/>
      <c r="AE74" s="74"/>
      <c r="AF74" s="73"/>
    </row>
    <row r="75" spans="27:32">
      <c r="AA75" s="76"/>
      <c r="AB75" s="45"/>
      <c r="AC75" s="76"/>
      <c r="AD75" s="74"/>
      <c r="AE75" s="74"/>
      <c r="AF75" s="73"/>
    </row>
    <row r="76" spans="27:32">
      <c r="AA76" s="76"/>
      <c r="AB76" s="45"/>
      <c r="AC76" s="76"/>
      <c r="AD76" s="74"/>
      <c r="AE76" s="74"/>
      <c r="AF76" s="73"/>
    </row>
    <row r="77" spans="27:32">
      <c r="AA77" s="76"/>
      <c r="AB77" s="45"/>
      <c r="AC77" s="76"/>
      <c r="AD77" s="74"/>
      <c r="AE77" s="74"/>
      <c r="AF77" s="73"/>
    </row>
    <row r="78" spans="27:32">
      <c r="AA78" s="76"/>
      <c r="AB78" s="45"/>
      <c r="AC78" s="76"/>
      <c r="AD78" s="74"/>
      <c r="AE78" s="74"/>
      <c r="AF78" s="73"/>
    </row>
    <row r="79" spans="27:32">
      <c r="AA79" s="76"/>
      <c r="AB79" s="45"/>
      <c r="AC79" s="76"/>
      <c r="AD79" s="74"/>
      <c r="AE79" s="74"/>
      <c r="AF79" s="73"/>
    </row>
    <row r="80" spans="27:32">
      <c r="AA80" s="76"/>
      <c r="AB80" s="45"/>
      <c r="AC80" s="76"/>
      <c r="AD80" s="74"/>
      <c r="AE80" s="74"/>
      <c r="AF80" s="73"/>
    </row>
    <row r="81" spans="27:32">
      <c r="AA81" s="76"/>
      <c r="AB81" s="45"/>
      <c r="AC81" s="76"/>
      <c r="AD81" s="74"/>
      <c r="AE81" s="74"/>
      <c r="AF81" s="73"/>
    </row>
    <row r="82" spans="27:32">
      <c r="AA82" s="76"/>
      <c r="AB82" s="45"/>
      <c r="AC82" s="76"/>
      <c r="AD82" s="74"/>
      <c r="AE82" s="74"/>
      <c r="AF82" s="73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2AD09-46C9-41A3-A84A-B874C1E55727}">
  <dimension ref="A1:AD56"/>
  <sheetViews>
    <sheetView showGridLines="0" workbookViewId="0"/>
  </sheetViews>
  <sheetFormatPr defaultRowHeight="15"/>
  <cols>
    <col min="2" max="2" width="13.5703125" bestFit="1" customWidth="1"/>
    <col min="4" max="4" width="17.28515625" bestFit="1" customWidth="1"/>
    <col min="5" max="5" width="28.5703125" bestFit="1" customWidth="1"/>
    <col min="6" max="6" width="9.7109375" bestFit="1" customWidth="1"/>
    <col min="8" max="8" width="35.7109375" bestFit="1" customWidth="1"/>
    <col min="9" max="9" width="17" bestFit="1" customWidth="1"/>
    <col min="10" max="10" width="13.85546875" bestFit="1" customWidth="1"/>
    <col min="11" max="11" width="14.140625" bestFit="1" customWidth="1"/>
    <col min="12" max="12" width="18.5703125" bestFit="1" customWidth="1"/>
    <col min="13" max="15" width="10.28515625" bestFit="1" customWidth="1"/>
    <col min="16" max="16" width="12.42578125" bestFit="1" customWidth="1"/>
    <col min="17" max="17" width="22" bestFit="1" customWidth="1"/>
    <col min="18" max="18" width="13.85546875" bestFit="1" customWidth="1"/>
    <col min="19" max="19" width="10.85546875" bestFit="1" customWidth="1"/>
    <col min="22" max="22" width="16.7109375" bestFit="1" customWidth="1"/>
    <col min="25" max="25" width="14.7109375" style="45" bestFit="1" customWidth="1"/>
    <col min="26" max="26" width="16.28515625" style="45" bestFit="1" customWidth="1"/>
    <col min="27" max="27" width="16.5703125" style="45" bestFit="1" customWidth="1"/>
    <col min="28" max="28" width="20.140625" bestFit="1" customWidth="1"/>
    <col min="29" max="29" width="19.42578125" bestFit="1" customWidth="1"/>
    <col min="30" max="30" width="12.85546875" bestFit="1" customWidth="1"/>
  </cols>
  <sheetData>
    <row r="1" spans="1:30">
      <c r="A1" s="71" t="s">
        <v>231</v>
      </c>
      <c r="B1" s="71" t="s">
        <v>232</v>
      </c>
      <c r="C1" s="71" t="s">
        <v>233</v>
      </c>
      <c r="D1" s="71" t="s">
        <v>234</v>
      </c>
      <c r="E1" s="71" t="s">
        <v>235</v>
      </c>
      <c r="F1" s="71" t="s">
        <v>106</v>
      </c>
      <c r="G1" s="71" t="s">
        <v>107</v>
      </c>
      <c r="H1" s="71" t="s">
        <v>103</v>
      </c>
      <c r="I1" s="71" t="s">
        <v>111</v>
      </c>
      <c r="J1" s="71" t="s">
        <v>236</v>
      </c>
      <c r="K1" s="71" t="s">
        <v>237</v>
      </c>
      <c r="L1" s="71" t="s">
        <v>238</v>
      </c>
      <c r="M1" s="71" t="s">
        <v>239</v>
      </c>
      <c r="N1" s="71" t="s">
        <v>240</v>
      </c>
      <c r="O1" s="71" t="s">
        <v>241</v>
      </c>
      <c r="P1" s="71" t="s">
        <v>242</v>
      </c>
      <c r="Q1" s="71" t="s">
        <v>243</v>
      </c>
      <c r="R1" s="71" t="s">
        <v>244</v>
      </c>
      <c r="S1" s="71" t="s">
        <v>245</v>
      </c>
      <c r="T1" s="71" t="s">
        <v>246</v>
      </c>
      <c r="U1" s="71" t="s">
        <v>247</v>
      </c>
      <c r="V1" s="71" t="s">
        <v>248</v>
      </c>
      <c r="W1" s="71" t="s">
        <v>249</v>
      </c>
      <c r="Y1" s="69" t="s">
        <v>139</v>
      </c>
      <c r="Z1" s="69" t="s">
        <v>165</v>
      </c>
      <c r="AA1" s="69" t="s">
        <v>166</v>
      </c>
      <c r="AB1" s="69" t="s">
        <v>167</v>
      </c>
      <c r="AC1" s="69" t="s">
        <v>168</v>
      </c>
      <c r="AD1" s="69" t="s">
        <v>169</v>
      </c>
    </row>
    <row r="2" spans="1:30">
      <c r="I2" s="65"/>
      <c r="J2" s="113"/>
      <c r="K2" s="113"/>
      <c r="L2" s="113"/>
      <c r="M2" s="65"/>
      <c r="N2" s="65"/>
      <c r="O2" s="65"/>
      <c r="P2" s="65"/>
      <c r="Q2" s="114"/>
      <c r="R2" s="114"/>
      <c r="V2" s="68"/>
      <c r="Y2" s="76"/>
      <c r="AA2" s="76"/>
      <c r="AB2" s="74"/>
      <c r="AC2" s="74"/>
      <c r="AD2" s="73"/>
    </row>
    <row r="3" spans="1:30">
      <c r="I3" s="65"/>
      <c r="J3" s="113"/>
      <c r="K3" s="113"/>
      <c r="L3" s="113"/>
      <c r="M3" s="65"/>
      <c r="N3" s="65"/>
      <c r="O3" s="65"/>
      <c r="P3" s="65"/>
      <c r="Q3" s="114"/>
      <c r="R3" s="114"/>
      <c r="V3" s="68"/>
      <c r="Y3" s="76"/>
      <c r="AA3" s="76"/>
      <c r="AB3" s="74"/>
      <c r="AC3" s="74"/>
      <c r="AD3" s="73"/>
    </row>
    <row r="4" spans="1:30">
      <c r="I4" s="65"/>
      <c r="J4" s="113"/>
      <c r="K4" s="113"/>
      <c r="L4" s="113"/>
      <c r="M4" s="65"/>
      <c r="N4" s="65"/>
      <c r="O4" s="65"/>
      <c r="P4" s="65"/>
      <c r="Q4" s="114"/>
      <c r="R4" s="114"/>
      <c r="V4" s="68"/>
      <c r="Y4" s="76"/>
      <c r="AA4" s="76"/>
      <c r="AB4" s="74"/>
      <c r="AC4" s="74"/>
      <c r="AD4" s="73"/>
    </row>
    <row r="5" spans="1:30">
      <c r="I5" s="65"/>
      <c r="J5" s="113"/>
      <c r="K5" s="113"/>
      <c r="L5" s="113"/>
      <c r="M5" s="65"/>
      <c r="N5" s="65"/>
      <c r="O5" s="65"/>
      <c r="P5" s="65"/>
      <c r="Q5" s="114"/>
      <c r="R5" s="114"/>
      <c r="V5" s="68"/>
      <c r="Y5" s="76"/>
      <c r="AA5" s="76"/>
      <c r="AB5" s="74"/>
      <c r="AC5" s="74"/>
      <c r="AD5" s="73"/>
    </row>
    <row r="6" spans="1:30">
      <c r="I6" s="65"/>
      <c r="J6" s="113"/>
      <c r="K6" s="113"/>
      <c r="L6" s="113"/>
      <c r="M6" s="65"/>
      <c r="N6" s="65"/>
      <c r="O6" s="65"/>
      <c r="P6" s="65"/>
      <c r="Q6" s="114"/>
      <c r="R6" s="114"/>
      <c r="V6" s="68"/>
      <c r="Y6" s="76"/>
      <c r="AA6" s="76"/>
      <c r="AB6" s="74"/>
      <c r="AC6" s="74"/>
      <c r="AD6" s="73"/>
    </row>
    <row r="7" spans="1:30">
      <c r="I7" s="65"/>
      <c r="J7" s="113"/>
      <c r="K7" s="113"/>
      <c r="L7" s="113"/>
      <c r="M7" s="65"/>
      <c r="N7" s="65"/>
      <c r="O7" s="65"/>
      <c r="P7" s="65"/>
      <c r="Q7" s="114"/>
      <c r="R7" s="114"/>
      <c r="V7" s="68"/>
      <c r="Y7" s="76"/>
      <c r="AA7" s="76"/>
      <c r="AB7" s="74"/>
      <c r="AC7" s="74"/>
      <c r="AD7" s="73"/>
    </row>
    <row r="8" spans="1:30">
      <c r="I8" s="65"/>
      <c r="J8" s="113"/>
      <c r="K8" s="113"/>
      <c r="L8" s="113"/>
      <c r="M8" s="65"/>
      <c r="N8" s="65"/>
      <c r="O8" s="65"/>
      <c r="P8" s="65"/>
      <c r="Q8" s="114"/>
      <c r="R8" s="114"/>
      <c r="V8" s="68"/>
      <c r="Y8" s="76"/>
      <c r="AA8" s="76"/>
      <c r="AB8" s="74"/>
      <c r="AC8" s="74"/>
      <c r="AD8" s="73"/>
    </row>
    <row r="9" spans="1:30">
      <c r="I9" s="65"/>
      <c r="J9" s="113"/>
      <c r="K9" s="113"/>
      <c r="L9" s="113"/>
      <c r="M9" s="65"/>
      <c r="N9" s="65"/>
      <c r="O9" s="65"/>
      <c r="P9" s="65"/>
      <c r="Q9" s="114"/>
      <c r="R9" s="114"/>
      <c r="V9" s="68"/>
      <c r="Y9" s="76"/>
      <c r="AA9" s="76"/>
      <c r="AB9" s="74"/>
      <c r="AC9" s="74"/>
      <c r="AD9" s="73"/>
    </row>
    <row r="10" spans="1:30">
      <c r="I10" s="65"/>
      <c r="J10" s="113"/>
      <c r="K10" s="113"/>
      <c r="L10" s="113"/>
      <c r="M10" s="65"/>
      <c r="N10" s="65"/>
      <c r="O10" s="65"/>
      <c r="P10" s="65"/>
      <c r="Q10" s="114"/>
      <c r="R10" s="114"/>
      <c r="V10" s="68"/>
      <c r="Y10" s="76"/>
      <c r="AA10" s="76"/>
      <c r="AB10" s="74"/>
      <c r="AC10" s="74"/>
      <c r="AD10" s="73"/>
    </row>
    <row r="11" spans="1:30">
      <c r="I11" s="65"/>
      <c r="J11" s="113"/>
      <c r="K11" s="113"/>
      <c r="L11" s="113"/>
      <c r="M11" s="65"/>
      <c r="N11" s="65"/>
      <c r="O11" s="65"/>
      <c r="P11" s="65"/>
      <c r="Q11" s="114"/>
      <c r="R11" s="114"/>
      <c r="V11" s="68"/>
      <c r="Y11" s="76"/>
      <c r="AA11" s="76"/>
      <c r="AB11" s="74"/>
      <c r="AC11" s="74"/>
      <c r="AD11" s="73"/>
    </row>
    <row r="12" spans="1:30">
      <c r="I12" s="65"/>
      <c r="J12" s="113"/>
      <c r="K12" s="113"/>
      <c r="L12" s="113"/>
      <c r="M12" s="65"/>
      <c r="N12" s="65"/>
      <c r="O12" s="65"/>
      <c r="P12" s="65"/>
      <c r="Q12" s="114"/>
      <c r="R12" s="114"/>
      <c r="V12" s="68"/>
      <c r="Y12" s="76"/>
      <c r="AA12" s="76"/>
      <c r="AB12" s="74"/>
      <c r="AC12" s="74"/>
      <c r="AD12" s="73"/>
    </row>
    <row r="13" spans="1:30">
      <c r="I13" s="65"/>
      <c r="J13" s="113"/>
      <c r="K13" s="113"/>
      <c r="L13" s="113"/>
      <c r="M13" s="65"/>
      <c r="N13" s="65"/>
      <c r="O13" s="65"/>
      <c r="P13" s="65"/>
      <c r="Q13" s="114"/>
      <c r="R13" s="114"/>
      <c r="V13" s="68"/>
      <c r="Y13" s="76"/>
      <c r="AA13" s="76"/>
      <c r="AB13" s="74"/>
      <c r="AC13" s="74"/>
      <c r="AD13" s="73"/>
    </row>
    <row r="14" spans="1:30">
      <c r="I14" s="65"/>
      <c r="J14" s="113"/>
      <c r="K14" s="113"/>
      <c r="L14" s="113"/>
      <c r="M14" s="65"/>
      <c r="N14" s="65"/>
      <c r="O14" s="65"/>
      <c r="P14" s="65"/>
      <c r="Q14" s="114"/>
      <c r="R14" s="114"/>
      <c r="V14" s="68"/>
      <c r="Y14" s="76"/>
      <c r="AA14" s="76"/>
      <c r="AB14" s="74"/>
      <c r="AC14" s="74"/>
      <c r="AD14" s="73"/>
    </row>
    <row r="15" spans="1:30">
      <c r="I15" s="65"/>
      <c r="J15" s="113"/>
      <c r="K15" s="113"/>
      <c r="L15" s="113"/>
      <c r="M15" s="65"/>
      <c r="N15" s="65"/>
      <c r="O15" s="65"/>
      <c r="P15" s="65"/>
      <c r="Q15" s="114"/>
      <c r="R15" s="114"/>
      <c r="V15" s="68"/>
      <c r="Y15" s="76"/>
      <c r="AA15" s="76"/>
      <c r="AB15" s="74"/>
      <c r="AC15" s="74"/>
      <c r="AD15" s="73"/>
    </row>
    <row r="16" spans="1:30">
      <c r="I16" s="65"/>
      <c r="J16" s="113"/>
      <c r="K16" s="113"/>
      <c r="L16" s="113"/>
      <c r="M16" s="65"/>
      <c r="N16" s="65"/>
      <c r="O16" s="65"/>
      <c r="P16" s="65"/>
      <c r="Q16" s="114"/>
      <c r="R16" s="114"/>
      <c r="V16" s="68"/>
      <c r="Y16" s="76"/>
      <c r="AA16" s="76"/>
      <c r="AB16" s="74"/>
      <c r="AC16" s="74"/>
      <c r="AD16" s="73"/>
    </row>
    <row r="17" spans="9:30">
      <c r="I17" s="65"/>
      <c r="J17" s="113"/>
      <c r="K17" s="113"/>
      <c r="L17" s="113"/>
      <c r="M17" s="65"/>
      <c r="N17" s="65"/>
      <c r="O17" s="65"/>
      <c r="P17" s="65"/>
      <c r="Q17" s="114"/>
      <c r="R17" s="114"/>
      <c r="V17" s="68"/>
      <c r="Y17" s="76"/>
      <c r="AA17" s="76"/>
      <c r="AB17" s="74"/>
      <c r="AC17" s="74"/>
      <c r="AD17" s="73"/>
    </row>
    <row r="18" spans="9:30">
      <c r="I18" s="65"/>
      <c r="J18" s="113"/>
      <c r="K18" s="113"/>
      <c r="L18" s="113"/>
      <c r="M18" s="65"/>
      <c r="N18" s="65"/>
      <c r="O18" s="65"/>
      <c r="P18" s="65"/>
      <c r="Q18" s="114"/>
      <c r="R18" s="114"/>
      <c r="V18" s="68"/>
      <c r="Y18" s="76"/>
      <c r="AA18" s="76"/>
      <c r="AB18" s="74"/>
      <c r="AC18" s="74"/>
      <c r="AD18" s="73"/>
    </row>
    <row r="19" spans="9:30">
      <c r="I19" s="65"/>
      <c r="J19" s="113"/>
      <c r="K19" s="113"/>
      <c r="L19" s="113"/>
      <c r="M19" s="65"/>
      <c r="N19" s="65"/>
      <c r="O19" s="65"/>
      <c r="P19" s="65"/>
      <c r="Q19" s="114"/>
      <c r="R19" s="114"/>
      <c r="V19" s="68"/>
      <c r="Y19" s="76"/>
      <c r="AA19" s="76"/>
      <c r="AB19" s="74"/>
      <c r="AC19" s="74"/>
      <c r="AD19" s="73"/>
    </row>
    <row r="20" spans="9:30">
      <c r="I20" s="65"/>
      <c r="J20" s="113"/>
      <c r="K20" s="113"/>
      <c r="L20" s="113"/>
      <c r="M20" s="65"/>
      <c r="N20" s="65"/>
      <c r="O20" s="65"/>
      <c r="P20" s="65"/>
      <c r="Q20" s="114"/>
      <c r="R20" s="114"/>
      <c r="V20" s="68"/>
      <c r="Y20" s="76"/>
      <c r="AA20" s="76"/>
      <c r="AB20" s="74"/>
      <c r="AC20" s="74"/>
      <c r="AD20" s="73"/>
    </row>
    <row r="21" spans="9:30">
      <c r="I21" s="65"/>
      <c r="J21" s="113"/>
      <c r="K21" s="113"/>
      <c r="L21" s="113"/>
      <c r="M21" s="65"/>
      <c r="N21" s="65"/>
      <c r="O21" s="65"/>
      <c r="P21" s="65"/>
      <c r="Q21" s="114"/>
      <c r="R21" s="114"/>
      <c r="V21" s="68"/>
      <c r="Y21" s="76"/>
      <c r="AA21" s="76"/>
      <c r="AB21" s="74"/>
      <c r="AC21" s="74"/>
      <c r="AD21" s="73"/>
    </row>
    <row r="22" spans="9:30">
      <c r="I22" s="65"/>
      <c r="J22" s="113"/>
      <c r="K22" s="113"/>
      <c r="L22" s="113"/>
      <c r="M22" s="65"/>
      <c r="N22" s="65"/>
      <c r="O22" s="65"/>
      <c r="P22" s="65"/>
      <c r="Q22" s="114"/>
      <c r="R22" s="114"/>
      <c r="V22" s="68"/>
      <c r="Y22" s="76"/>
      <c r="AA22" s="76"/>
      <c r="AB22" s="74"/>
      <c r="AC22" s="74"/>
      <c r="AD22" s="73"/>
    </row>
    <row r="23" spans="9:30">
      <c r="I23" s="65"/>
      <c r="J23" s="113"/>
      <c r="K23" s="113"/>
      <c r="L23" s="113"/>
      <c r="M23" s="65"/>
      <c r="N23" s="65"/>
      <c r="O23" s="65"/>
      <c r="P23" s="65"/>
      <c r="Q23" s="114"/>
      <c r="R23" s="114"/>
      <c r="V23" s="68"/>
      <c r="Y23" s="76"/>
      <c r="AA23" s="76"/>
      <c r="AB23" s="74"/>
      <c r="AC23" s="74"/>
      <c r="AD23" s="73"/>
    </row>
    <row r="24" spans="9:30">
      <c r="I24" s="65"/>
      <c r="J24" s="113"/>
      <c r="K24" s="113"/>
      <c r="L24" s="113"/>
      <c r="M24" s="65"/>
      <c r="N24" s="65"/>
      <c r="O24" s="65"/>
      <c r="P24" s="65"/>
      <c r="Q24" s="114"/>
      <c r="R24" s="114"/>
      <c r="V24" s="68"/>
      <c r="Y24" s="76"/>
      <c r="AA24" s="76"/>
      <c r="AB24" s="74"/>
      <c r="AC24" s="74"/>
      <c r="AD24" s="73"/>
    </row>
    <row r="25" spans="9:30">
      <c r="I25" s="65"/>
      <c r="J25" s="113"/>
      <c r="K25" s="113"/>
      <c r="L25" s="113"/>
      <c r="M25" s="65"/>
      <c r="N25" s="65"/>
      <c r="O25" s="65"/>
      <c r="P25" s="65"/>
      <c r="Q25" s="114"/>
      <c r="R25" s="114"/>
      <c r="V25" s="68"/>
      <c r="Y25" s="76"/>
      <c r="AA25" s="76"/>
      <c r="AB25" s="74"/>
      <c r="AC25" s="74"/>
      <c r="AD25" s="73"/>
    </row>
    <row r="26" spans="9:30">
      <c r="I26" s="65"/>
      <c r="J26" s="113"/>
      <c r="K26" s="113"/>
      <c r="L26" s="113"/>
      <c r="M26" s="65"/>
      <c r="N26" s="65"/>
      <c r="O26" s="65"/>
      <c r="P26" s="65"/>
      <c r="Q26" s="114"/>
      <c r="R26" s="114"/>
      <c r="V26" s="68"/>
      <c r="Y26" s="76"/>
      <c r="AA26" s="76"/>
      <c r="AB26" s="74"/>
      <c r="AC26" s="74"/>
      <c r="AD26" s="73"/>
    </row>
    <row r="27" spans="9:30">
      <c r="I27" s="65"/>
      <c r="J27" s="113"/>
      <c r="K27" s="113"/>
      <c r="L27" s="113"/>
      <c r="M27" s="65"/>
      <c r="N27" s="65"/>
      <c r="O27" s="65"/>
      <c r="P27" s="65"/>
      <c r="Q27" s="114"/>
      <c r="R27" s="114"/>
      <c r="V27" s="68"/>
      <c r="Y27" s="76"/>
      <c r="AA27" s="76"/>
      <c r="AB27" s="74"/>
      <c r="AC27" s="74"/>
      <c r="AD27" s="73"/>
    </row>
    <row r="28" spans="9:30">
      <c r="I28" s="65"/>
      <c r="J28" s="113"/>
      <c r="K28" s="113"/>
      <c r="L28" s="113"/>
      <c r="M28" s="65"/>
      <c r="N28" s="65"/>
      <c r="O28" s="65"/>
      <c r="P28" s="65"/>
      <c r="Q28" s="114"/>
      <c r="R28" s="114"/>
      <c r="V28" s="68"/>
      <c r="Y28" s="76"/>
      <c r="AA28" s="76"/>
      <c r="AB28" s="74"/>
      <c r="AC28" s="74"/>
      <c r="AD28" s="73"/>
    </row>
    <row r="29" spans="9:30">
      <c r="I29" s="65"/>
      <c r="J29" s="113"/>
      <c r="K29" s="113"/>
      <c r="L29" s="113"/>
      <c r="M29" s="65"/>
      <c r="N29" s="65"/>
      <c r="O29" s="65"/>
      <c r="P29" s="65"/>
      <c r="Q29" s="114"/>
      <c r="R29" s="114"/>
      <c r="V29" s="68"/>
      <c r="Y29" s="76"/>
      <c r="AA29" s="76"/>
      <c r="AB29" s="74"/>
      <c r="AC29" s="74"/>
      <c r="AD29" s="73"/>
    </row>
    <row r="30" spans="9:30">
      <c r="I30" s="65"/>
      <c r="J30" s="113"/>
      <c r="K30" s="113"/>
      <c r="L30" s="113"/>
      <c r="M30" s="65"/>
      <c r="N30" s="65"/>
      <c r="O30" s="65"/>
      <c r="P30" s="65"/>
      <c r="Q30" s="114"/>
      <c r="R30" s="114"/>
      <c r="V30" s="68"/>
      <c r="Y30" s="76"/>
      <c r="AA30" s="76"/>
      <c r="AB30" s="74"/>
      <c r="AC30" s="74"/>
      <c r="AD30" s="73"/>
    </row>
    <row r="31" spans="9:30">
      <c r="I31" s="65"/>
      <c r="J31" s="113"/>
      <c r="K31" s="113"/>
      <c r="L31" s="113"/>
      <c r="M31" s="65"/>
      <c r="N31" s="65"/>
      <c r="O31" s="65"/>
      <c r="P31" s="65"/>
      <c r="Q31" s="114"/>
      <c r="R31" s="114"/>
      <c r="V31" s="68"/>
      <c r="Y31" s="76"/>
      <c r="AA31" s="76"/>
      <c r="AB31" s="74"/>
      <c r="AC31" s="74"/>
      <c r="AD31" s="73"/>
    </row>
    <row r="32" spans="9:30">
      <c r="I32" s="65"/>
      <c r="J32" s="113"/>
      <c r="K32" s="113"/>
      <c r="L32" s="113"/>
      <c r="M32" s="65"/>
      <c r="N32" s="65"/>
      <c r="O32" s="65"/>
      <c r="P32" s="65"/>
      <c r="Q32" s="114"/>
      <c r="R32" s="114"/>
      <c r="V32" s="68"/>
      <c r="Y32" s="76"/>
      <c r="AA32" s="76"/>
      <c r="AB32" s="74"/>
      <c r="AC32" s="74"/>
      <c r="AD32" s="73"/>
    </row>
    <row r="33" spans="9:30">
      <c r="I33" s="65"/>
      <c r="J33" s="113"/>
      <c r="K33" s="113"/>
      <c r="L33" s="113"/>
      <c r="M33" s="65"/>
      <c r="N33" s="65"/>
      <c r="O33" s="65"/>
      <c r="P33" s="65"/>
      <c r="Q33" s="114"/>
      <c r="R33" s="114"/>
      <c r="V33" s="68"/>
      <c r="Y33" s="76"/>
      <c r="AA33" s="76"/>
      <c r="AB33" s="74"/>
      <c r="AC33" s="74"/>
      <c r="AD33" s="73"/>
    </row>
    <row r="34" spans="9:30">
      <c r="I34" s="65"/>
      <c r="J34" s="113"/>
      <c r="K34" s="113"/>
      <c r="L34" s="113"/>
      <c r="M34" s="65"/>
      <c r="N34" s="65"/>
      <c r="O34" s="65"/>
      <c r="P34" s="65"/>
      <c r="Q34" s="114"/>
      <c r="R34" s="114"/>
      <c r="V34" s="68"/>
      <c r="Y34" s="76"/>
      <c r="AA34" s="76"/>
      <c r="AB34" s="74"/>
      <c r="AC34" s="74"/>
      <c r="AD34" s="73"/>
    </row>
    <row r="35" spans="9:30">
      <c r="I35" s="65"/>
      <c r="J35" s="113"/>
      <c r="K35" s="113"/>
      <c r="L35" s="113"/>
      <c r="M35" s="65"/>
      <c r="N35" s="65"/>
      <c r="O35" s="65"/>
      <c r="P35" s="65"/>
      <c r="Q35" s="114"/>
      <c r="R35" s="114"/>
      <c r="V35" s="68"/>
      <c r="Y35" s="76"/>
      <c r="AA35" s="76"/>
      <c r="AB35" s="74"/>
      <c r="AC35" s="74"/>
      <c r="AD35" s="73"/>
    </row>
    <row r="36" spans="9:30">
      <c r="I36" s="65"/>
      <c r="J36" s="113"/>
      <c r="K36" s="113"/>
      <c r="L36" s="113"/>
      <c r="M36" s="65"/>
      <c r="N36" s="65"/>
      <c r="O36" s="65"/>
      <c r="P36" s="65"/>
      <c r="Q36" s="114"/>
      <c r="R36" s="114"/>
      <c r="V36" s="68"/>
      <c r="Y36" s="76"/>
      <c r="AA36" s="76"/>
      <c r="AB36" s="74"/>
      <c r="AC36" s="74"/>
      <c r="AD36" s="73"/>
    </row>
    <row r="37" spans="9:30">
      <c r="I37" s="65"/>
      <c r="J37" s="113"/>
      <c r="K37" s="113"/>
      <c r="L37" s="113"/>
      <c r="M37" s="65"/>
      <c r="N37" s="65"/>
      <c r="O37" s="65"/>
      <c r="P37" s="65"/>
      <c r="Q37" s="114"/>
      <c r="R37" s="114"/>
      <c r="V37" s="68"/>
      <c r="Y37" s="76"/>
      <c r="AA37" s="76"/>
      <c r="AB37" s="74"/>
      <c r="AC37" s="74"/>
      <c r="AD37" s="73"/>
    </row>
    <row r="38" spans="9:30">
      <c r="I38" s="65"/>
      <c r="J38" s="113"/>
      <c r="K38" s="113"/>
      <c r="L38" s="113"/>
      <c r="M38" s="65"/>
      <c r="N38" s="65"/>
      <c r="O38" s="65"/>
      <c r="P38" s="65"/>
      <c r="Q38" s="114"/>
      <c r="R38" s="114"/>
      <c r="V38" s="68"/>
      <c r="Y38" s="76"/>
      <c r="AA38" s="76"/>
      <c r="AB38" s="74"/>
      <c r="AC38" s="74"/>
      <c r="AD38" s="73"/>
    </row>
    <row r="39" spans="9:30">
      <c r="I39" s="65"/>
      <c r="J39" s="113"/>
      <c r="K39" s="113"/>
      <c r="L39" s="113"/>
      <c r="M39" s="65"/>
      <c r="N39" s="65"/>
      <c r="O39" s="65"/>
      <c r="P39" s="65"/>
      <c r="Q39" s="114"/>
      <c r="R39" s="114"/>
      <c r="V39" s="68"/>
      <c r="Y39" s="76"/>
      <c r="AA39" s="76"/>
      <c r="AB39" s="74"/>
      <c r="AC39" s="74"/>
      <c r="AD39" s="73"/>
    </row>
    <row r="40" spans="9:30">
      <c r="I40" s="65"/>
      <c r="J40" s="113"/>
      <c r="K40" s="113"/>
      <c r="L40" s="113"/>
      <c r="M40" s="65"/>
      <c r="N40" s="65"/>
      <c r="O40" s="65"/>
      <c r="P40" s="65"/>
      <c r="Q40" s="114"/>
      <c r="R40" s="114"/>
      <c r="V40" s="68"/>
      <c r="Y40" s="76"/>
      <c r="AA40" s="76"/>
      <c r="AB40" s="74"/>
      <c r="AC40" s="74"/>
      <c r="AD40" s="73"/>
    </row>
    <row r="41" spans="9:30">
      <c r="I41" s="65"/>
      <c r="J41" s="113"/>
      <c r="K41" s="113"/>
      <c r="L41" s="113"/>
      <c r="M41" s="65"/>
      <c r="N41" s="65"/>
      <c r="O41" s="65"/>
      <c r="P41" s="65"/>
      <c r="Q41" s="114"/>
      <c r="R41" s="114"/>
      <c r="V41" s="68"/>
      <c r="Y41" s="76"/>
      <c r="AA41" s="76"/>
      <c r="AB41" s="74"/>
      <c r="AC41" s="74"/>
      <c r="AD41" s="73"/>
    </row>
    <row r="42" spans="9:30">
      <c r="I42" s="65"/>
      <c r="J42" s="113"/>
      <c r="K42" s="113"/>
      <c r="L42" s="113"/>
      <c r="M42" s="65"/>
      <c r="N42" s="65"/>
      <c r="O42" s="65"/>
      <c r="P42" s="65"/>
      <c r="Q42" s="114"/>
      <c r="R42" s="114"/>
      <c r="V42" s="68"/>
      <c r="Y42" s="76"/>
      <c r="AA42" s="76"/>
      <c r="AB42" s="74"/>
      <c r="AC42" s="74"/>
      <c r="AD42" s="73"/>
    </row>
    <row r="43" spans="9:30">
      <c r="I43" s="65"/>
      <c r="J43" s="113"/>
      <c r="K43" s="113"/>
      <c r="L43" s="113"/>
      <c r="M43" s="65"/>
      <c r="N43" s="65"/>
      <c r="O43" s="65"/>
      <c r="P43" s="65"/>
      <c r="Q43" s="114"/>
      <c r="R43" s="114"/>
      <c r="V43" s="68"/>
      <c r="Y43" s="76"/>
      <c r="AA43" s="76"/>
      <c r="AB43" s="74"/>
      <c r="AC43" s="74"/>
      <c r="AD43" s="73"/>
    </row>
    <row r="44" spans="9:30">
      <c r="I44" s="65"/>
      <c r="J44" s="113"/>
      <c r="K44" s="113"/>
      <c r="L44" s="113"/>
      <c r="M44" s="65"/>
      <c r="N44" s="65"/>
      <c r="O44" s="65"/>
      <c r="P44" s="65"/>
      <c r="Q44" s="114"/>
      <c r="R44" s="114"/>
      <c r="V44" s="68"/>
      <c r="Y44" s="76"/>
      <c r="AA44" s="76"/>
      <c r="AB44" s="74"/>
      <c r="AC44" s="74"/>
      <c r="AD44" s="73"/>
    </row>
    <row r="45" spans="9:30">
      <c r="I45" s="65"/>
      <c r="J45" s="113"/>
      <c r="K45" s="113"/>
      <c r="L45" s="113"/>
      <c r="M45" s="65"/>
      <c r="N45" s="65"/>
      <c r="O45" s="65"/>
      <c r="P45" s="65"/>
      <c r="Q45" s="114"/>
      <c r="R45" s="114"/>
      <c r="V45" s="68"/>
      <c r="Y45" s="76"/>
      <c r="AA45" s="76"/>
      <c r="AB45" s="74"/>
      <c r="AC45" s="74"/>
      <c r="AD45" s="73"/>
    </row>
    <row r="46" spans="9:30">
      <c r="I46" s="65"/>
      <c r="J46" s="113"/>
      <c r="K46" s="113"/>
      <c r="L46" s="113"/>
      <c r="M46" s="65"/>
      <c r="N46" s="65"/>
      <c r="O46" s="65"/>
      <c r="P46" s="65"/>
      <c r="Q46" s="114"/>
      <c r="R46" s="114"/>
      <c r="V46" s="68"/>
      <c r="Y46" s="76"/>
      <c r="AA46" s="76"/>
      <c r="AB46" s="74"/>
      <c r="AC46" s="74"/>
      <c r="AD46" s="73"/>
    </row>
    <row r="47" spans="9:30">
      <c r="I47" s="65"/>
      <c r="J47" s="113"/>
      <c r="K47" s="113"/>
      <c r="L47" s="113"/>
      <c r="M47" s="65"/>
      <c r="N47" s="65"/>
      <c r="O47" s="65"/>
      <c r="P47" s="65"/>
      <c r="Q47" s="114"/>
      <c r="R47" s="114"/>
      <c r="V47" s="68"/>
      <c r="Y47" s="76"/>
      <c r="AA47" s="76"/>
      <c r="AB47" s="74"/>
      <c r="AC47" s="74"/>
      <c r="AD47" s="73"/>
    </row>
    <row r="48" spans="9:30">
      <c r="I48" s="65"/>
      <c r="J48" s="113"/>
      <c r="K48" s="113"/>
      <c r="L48" s="113"/>
      <c r="M48" s="65"/>
      <c r="N48" s="65"/>
      <c r="O48" s="65"/>
      <c r="P48" s="65"/>
      <c r="Q48" s="114"/>
      <c r="R48" s="114"/>
      <c r="V48" s="68"/>
      <c r="Y48" s="76"/>
      <c r="AA48" s="76"/>
      <c r="AB48" s="74"/>
      <c r="AC48" s="74"/>
      <c r="AD48" s="73"/>
    </row>
    <row r="49" spans="9:30">
      <c r="I49" s="65"/>
      <c r="J49" s="113"/>
      <c r="K49" s="113"/>
      <c r="L49" s="113"/>
      <c r="M49" s="65"/>
      <c r="N49" s="65"/>
      <c r="O49" s="65"/>
      <c r="P49" s="65"/>
      <c r="Q49" s="114"/>
      <c r="R49" s="114"/>
      <c r="V49" s="68"/>
      <c r="Y49" s="76"/>
      <c r="AA49" s="76"/>
      <c r="AB49" s="74"/>
      <c r="AC49" s="74"/>
      <c r="AD49" s="73"/>
    </row>
    <row r="50" spans="9:30">
      <c r="I50" s="65"/>
      <c r="J50" s="113"/>
      <c r="K50" s="113"/>
      <c r="L50" s="113"/>
      <c r="M50" s="65"/>
      <c r="N50" s="65"/>
      <c r="O50" s="65"/>
      <c r="P50" s="65"/>
      <c r="Q50" s="114"/>
      <c r="R50" s="114"/>
      <c r="V50" s="68"/>
      <c r="Y50" s="76"/>
      <c r="AA50" s="76"/>
      <c r="AB50" s="74"/>
      <c r="AC50" s="74"/>
      <c r="AD50" s="73"/>
    </row>
    <row r="51" spans="9:30">
      <c r="I51" s="65"/>
      <c r="J51" s="113"/>
      <c r="K51" s="113"/>
      <c r="L51" s="113"/>
      <c r="M51" s="65"/>
      <c r="N51" s="65"/>
      <c r="O51" s="65"/>
      <c r="P51" s="65"/>
      <c r="Q51" s="114"/>
      <c r="R51" s="114"/>
      <c r="V51" s="68"/>
      <c r="Y51" s="76"/>
      <c r="AA51" s="76"/>
      <c r="AB51" s="74"/>
      <c r="AC51" s="74"/>
      <c r="AD51" s="73"/>
    </row>
    <row r="52" spans="9:30">
      <c r="I52" s="65"/>
      <c r="J52" s="65"/>
      <c r="K52" s="65"/>
      <c r="L52" s="65"/>
      <c r="M52" s="65"/>
      <c r="N52" s="65"/>
      <c r="O52" s="65"/>
      <c r="P52" s="65"/>
      <c r="Q52" s="68"/>
      <c r="R52" s="68"/>
      <c r="V52" s="68"/>
    </row>
    <row r="54" spans="9:30" s="65" customFormat="1">
      <c r="Y54" s="78"/>
      <c r="Z54" s="78"/>
      <c r="AA54" s="78"/>
    </row>
    <row r="55" spans="9:30">
      <c r="I55" s="65"/>
      <c r="P55" s="65"/>
    </row>
    <row r="56" spans="9:30">
      <c r="I56" s="77"/>
      <c r="P56" s="77"/>
    </row>
  </sheetData>
  <autoFilter ref="A1:AA51" xr:uid="{8DF2AD09-46C9-41A3-A84A-B874C1E55727}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FD388-8767-4A66-BD9B-416BF33A31DF}">
  <dimension ref="A2:BG53"/>
  <sheetViews>
    <sheetView showGridLines="0" workbookViewId="0">
      <pane xSplit="6" ySplit="7" topLeftCell="AP9" activePane="bottomRight" state="frozen"/>
      <selection pane="topRight"/>
      <selection pane="bottomLeft"/>
      <selection pane="bottomRight"/>
    </sheetView>
  </sheetViews>
  <sheetFormatPr defaultRowHeight="15"/>
  <cols>
    <col min="2" max="2" width="5.5703125" bestFit="1" customWidth="1"/>
    <col min="3" max="3" width="4.85546875" bestFit="1" customWidth="1"/>
    <col min="4" max="4" width="31.28515625" bestFit="1" customWidth="1"/>
    <col min="5" max="5" width="25.7109375" bestFit="1" customWidth="1"/>
    <col min="6" max="6" width="13.28515625" bestFit="1" customWidth="1"/>
    <col min="7" max="7" width="10.7109375" bestFit="1" customWidth="1"/>
    <col min="8" max="8" width="10.85546875" bestFit="1" customWidth="1"/>
    <col min="9" max="9" width="15.7109375" bestFit="1" customWidth="1"/>
    <col min="10" max="10" width="10" bestFit="1" customWidth="1"/>
    <col min="11" max="11" width="12.85546875" bestFit="1" customWidth="1"/>
    <col min="12" max="12" width="6.85546875" bestFit="1" customWidth="1"/>
    <col min="13" max="13" width="12.85546875" bestFit="1" customWidth="1"/>
    <col min="14" max="14" width="10.28515625" bestFit="1" customWidth="1"/>
    <col min="15" max="22" width="8.85546875" bestFit="1" customWidth="1"/>
    <col min="23" max="24" width="9.7109375" bestFit="1" customWidth="1"/>
    <col min="25" max="34" width="8.85546875" bestFit="1" customWidth="1"/>
    <col min="35" max="37" width="9.7109375" bestFit="1" customWidth="1"/>
    <col min="38" max="38" width="11.140625" bestFit="1" customWidth="1"/>
    <col min="39" max="39" width="11.28515625" bestFit="1" customWidth="1"/>
    <col min="40" max="40" width="7" bestFit="1" customWidth="1"/>
    <col min="41" max="41" width="6.42578125" bestFit="1" customWidth="1"/>
    <col min="42" max="42" width="7.28515625" bestFit="1" customWidth="1"/>
    <col min="43" max="43" width="8" bestFit="1" customWidth="1"/>
    <col min="44" max="44" width="8.85546875" bestFit="1" customWidth="1"/>
    <col min="45" max="45" width="8.7109375" bestFit="1" customWidth="1"/>
    <col min="46" max="48" width="8" bestFit="1" customWidth="1"/>
    <col min="49" max="49" width="11.140625" bestFit="1" customWidth="1"/>
    <col min="50" max="50" width="9" bestFit="1" customWidth="1"/>
    <col min="51" max="51" width="5.85546875" style="45" bestFit="1" customWidth="1"/>
    <col min="52" max="52" width="6" bestFit="1" customWidth="1"/>
    <col min="53" max="53" width="9.7109375" bestFit="1" customWidth="1"/>
  </cols>
  <sheetData>
    <row r="2" spans="1:59">
      <c r="B2" s="152" t="s">
        <v>217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  <c r="AN2" s="152"/>
      <c r="AO2" s="152"/>
      <c r="AP2" s="152"/>
      <c r="AQ2" s="152"/>
      <c r="AR2" s="152"/>
      <c r="AS2" s="152"/>
      <c r="AT2" s="152"/>
      <c r="AU2" s="152"/>
      <c r="AV2" s="152"/>
      <c r="AW2" s="152"/>
      <c r="AX2" s="152"/>
      <c r="AY2" s="152"/>
      <c r="AZ2" s="152"/>
      <c r="BA2" s="152"/>
    </row>
    <row r="3" spans="1:59">
      <c r="B3" s="152" t="s">
        <v>218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152"/>
      <c r="AJ3" s="152"/>
      <c r="AK3" s="152"/>
      <c r="AL3" s="152"/>
      <c r="AM3" s="152"/>
      <c r="AN3" s="152"/>
      <c r="AO3" s="152"/>
      <c r="AP3" s="152"/>
      <c r="AQ3" s="152"/>
      <c r="AR3" s="152"/>
      <c r="AS3" s="152"/>
      <c r="AT3" s="152"/>
      <c r="AU3" s="152"/>
      <c r="AV3" s="152"/>
      <c r="AW3" s="152"/>
      <c r="AX3" s="152"/>
      <c r="AY3" s="152"/>
      <c r="AZ3" s="152"/>
      <c r="BA3" s="152"/>
    </row>
    <row r="4" spans="1:59">
      <c r="B4" s="152" t="s">
        <v>219</v>
      </c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/>
    </row>
    <row r="5" spans="1:59" ht="17.25"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3"/>
    </row>
    <row r="6" spans="1:59">
      <c r="K6" s="77">
        <f>SUM(K8:K51)</f>
        <v>0</v>
      </c>
      <c r="M6" s="77">
        <f>SUM(M8:M51)</f>
        <v>0</v>
      </c>
      <c r="N6" s="77">
        <f>SUM(N8:N51)</f>
        <v>0</v>
      </c>
    </row>
    <row r="7" spans="1:59">
      <c r="A7" t="s">
        <v>121</v>
      </c>
      <c r="B7" s="111" t="s">
        <v>106</v>
      </c>
      <c r="C7" s="111" t="s">
        <v>220</v>
      </c>
      <c r="D7" s="111" t="s">
        <v>103</v>
      </c>
      <c r="E7" s="111" t="s">
        <v>221</v>
      </c>
      <c r="F7" s="111" t="s">
        <v>222</v>
      </c>
      <c r="G7" s="111" t="s">
        <v>223</v>
      </c>
      <c r="H7" s="111" t="s">
        <v>224</v>
      </c>
      <c r="I7" s="111" t="s">
        <v>225</v>
      </c>
      <c r="J7" s="111" t="s">
        <v>226</v>
      </c>
      <c r="K7" s="111" t="s">
        <v>227</v>
      </c>
      <c r="L7" s="101" t="s">
        <v>228</v>
      </c>
      <c r="M7" s="101" t="s">
        <v>227</v>
      </c>
      <c r="N7" s="101" t="s">
        <v>229</v>
      </c>
      <c r="O7" s="110">
        <v>44682</v>
      </c>
      <c r="P7" s="110">
        <v>44713</v>
      </c>
      <c r="Q7" s="110">
        <v>44743</v>
      </c>
      <c r="R7" s="110">
        <v>44774</v>
      </c>
      <c r="S7" s="110">
        <v>44805</v>
      </c>
      <c r="T7" s="110">
        <v>44835</v>
      </c>
      <c r="U7" s="110">
        <v>44866</v>
      </c>
      <c r="V7" s="110">
        <v>44896</v>
      </c>
      <c r="W7" s="110">
        <v>44927</v>
      </c>
      <c r="X7" s="110">
        <v>44958</v>
      </c>
      <c r="Y7" s="110">
        <v>44986</v>
      </c>
      <c r="Z7" s="110">
        <v>45017</v>
      </c>
      <c r="AA7" s="110">
        <v>45047</v>
      </c>
      <c r="AB7" s="110">
        <v>45078</v>
      </c>
      <c r="AC7" s="110">
        <v>45108</v>
      </c>
      <c r="AD7" s="110">
        <v>45139</v>
      </c>
      <c r="AE7" s="110">
        <v>45170</v>
      </c>
      <c r="AF7" s="110">
        <v>45200</v>
      </c>
      <c r="AG7" s="110">
        <v>45231</v>
      </c>
      <c r="AH7" s="110">
        <v>45261</v>
      </c>
      <c r="AI7" s="110">
        <v>45292</v>
      </c>
      <c r="AJ7" s="110">
        <v>45323</v>
      </c>
      <c r="AK7" s="110">
        <v>45352</v>
      </c>
      <c r="AL7" s="110">
        <v>45383</v>
      </c>
      <c r="AM7" s="110">
        <v>45413</v>
      </c>
      <c r="AN7" s="110">
        <v>45444</v>
      </c>
      <c r="AO7" s="110">
        <v>45474</v>
      </c>
      <c r="AP7" s="110">
        <v>45505</v>
      </c>
      <c r="AQ7" s="110">
        <v>45536</v>
      </c>
      <c r="AR7" s="110">
        <v>45566</v>
      </c>
      <c r="AS7" s="110">
        <v>45597</v>
      </c>
      <c r="AT7" s="110">
        <v>45627</v>
      </c>
      <c r="AU7" s="110">
        <v>45658</v>
      </c>
      <c r="AV7" s="110">
        <v>45689</v>
      </c>
      <c r="AW7" s="110">
        <v>45717</v>
      </c>
      <c r="AX7" s="110">
        <v>45748</v>
      </c>
      <c r="AY7" s="110">
        <v>45778</v>
      </c>
      <c r="AZ7" s="110">
        <v>45809</v>
      </c>
      <c r="BA7" s="109" t="s">
        <v>11</v>
      </c>
      <c r="BF7" s="45" t="s">
        <v>119</v>
      </c>
      <c r="BG7" t="s">
        <v>120</v>
      </c>
    </row>
    <row r="8" spans="1:59">
      <c r="A8" t="str">
        <f>CONCATENATE(B8,"&amp;",C8)</f>
        <v>&amp;</v>
      </c>
      <c r="B8" s="81"/>
      <c r="C8" s="81"/>
      <c r="D8" s="82"/>
      <c r="E8" s="81"/>
      <c r="F8" s="81"/>
      <c r="G8" s="105"/>
      <c r="H8" s="106"/>
      <c r="I8" s="40"/>
      <c r="J8" s="40"/>
      <c r="K8" s="40"/>
      <c r="L8" s="40"/>
      <c r="M8" s="40"/>
      <c r="N8" s="40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2"/>
      <c r="BF8" s="45"/>
    </row>
    <row r="9" spans="1:59">
      <c r="A9" t="str">
        <f t="shared" ref="A9:A51" si="0">CONCATENATE(B9,"&amp;",C9)</f>
        <v>&amp;</v>
      </c>
      <c r="B9" s="81"/>
      <c r="C9" s="81"/>
      <c r="D9" s="82"/>
      <c r="E9" s="81"/>
      <c r="F9" s="81"/>
      <c r="G9" s="105"/>
      <c r="H9" s="106"/>
      <c r="I9" s="40"/>
      <c r="J9" s="40"/>
      <c r="K9" s="40"/>
      <c r="L9" s="40"/>
      <c r="M9" s="40"/>
      <c r="N9" s="40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2"/>
      <c r="BF9" s="45"/>
    </row>
    <row r="10" spans="1:59">
      <c r="A10" t="str">
        <f t="shared" si="0"/>
        <v>&amp;</v>
      </c>
      <c r="B10" s="81"/>
      <c r="C10" s="81"/>
      <c r="D10" s="82"/>
      <c r="E10" s="81"/>
      <c r="F10" s="81"/>
      <c r="G10" s="105"/>
      <c r="H10" s="106"/>
      <c r="I10" s="40"/>
      <c r="J10" s="40"/>
      <c r="K10" s="40"/>
      <c r="L10" s="40"/>
      <c r="M10" s="40"/>
      <c r="N10" s="40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2"/>
      <c r="BF10" s="45"/>
    </row>
    <row r="11" spans="1:59">
      <c r="A11" t="str">
        <f t="shared" si="0"/>
        <v>&amp;</v>
      </c>
      <c r="B11" s="81"/>
      <c r="C11" s="81"/>
      <c r="D11" s="82"/>
      <c r="E11" s="81"/>
      <c r="F11" s="81"/>
      <c r="G11" s="105"/>
      <c r="H11" s="106"/>
      <c r="I11" s="40"/>
      <c r="J11" s="40"/>
      <c r="K11" s="40"/>
      <c r="L11" s="40"/>
      <c r="M11" s="40"/>
      <c r="N11" s="40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2"/>
      <c r="BF11" s="45"/>
    </row>
    <row r="12" spans="1:59">
      <c r="A12" t="str">
        <f t="shared" si="0"/>
        <v>&amp;</v>
      </c>
      <c r="B12" s="81"/>
      <c r="C12" s="81"/>
      <c r="D12" s="82"/>
      <c r="E12" s="81"/>
      <c r="F12" s="81"/>
      <c r="G12" s="105"/>
      <c r="H12" s="106"/>
      <c r="I12" s="40"/>
      <c r="J12" s="40"/>
      <c r="K12" s="40"/>
      <c r="L12" s="40"/>
      <c r="M12" s="40"/>
      <c r="N12" s="40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2"/>
      <c r="BF12" s="45"/>
    </row>
    <row r="13" spans="1:59">
      <c r="A13" t="str">
        <f t="shared" si="0"/>
        <v>&amp;</v>
      </c>
      <c r="B13" s="81"/>
      <c r="C13" s="81"/>
      <c r="D13" s="82"/>
      <c r="E13" s="81"/>
      <c r="F13" s="81"/>
      <c r="G13" s="105"/>
      <c r="H13" s="106"/>
      <c r="I13" s="40"/>
      <c r="J13" s="40"/>
      <c r="K13" s="40"/>
      <c r="L13" s="40"/>
      <c r="M13" s="40"/>
      <c r="N13" s="40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2"/>
      <c r="BF13" s="45"/>
    </row>
    <row r="14" spans="1:59">
      <c r="A14" t="str">
        <f t="shared" si="0"/>
        <v>&amp;</v>
      </c>
      <c r="B14" s="81"/>
      <c r="C14" s="81"/>
      <c r="D14" s="82"/>
      <c r="E14" s="81"/>
      <c r="F14" s="81"/>
      <c r="G14" s="105"/>
      <c r="H14" s="106"/>
      <c r="I14" s="40"/>
      <c r="J14" s="40"/>
      <c r="K14" s="40"/>
      <c r="L14" s="40"/>
      <c r="M14" s="40"/>
      <c r="N14" s="40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2"/>
      <c r="BF14" s="45"/>
    </row>
    <row r="15" spans="1:59">
      <c r="A15" t="str">
        <f t="shared" si="0"/>
        <v>&amp;</v>
      </c>
      <c r="B15" s="81"/>
      <c r="C15" s="81"/>
      <c r="D15" s="82"/>
      <c r="E15" s="81"/>
      <c r="F15" s="81"/>
      <c r="G15" s="105"/>
      <c r="H15" s="106"/>
      <c r="I15" s="40"/>
      <c r="J15" s="40"/>
      <c r="K15" s="40"/>
      <c r="L15" s="40"/>
      <c r="M15" s="40"/>
      <c r="N15" s="40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2"/>
      <c r="BF15" s="45"/>
    </row>
    <row r="16" spans="1:59">
      <c r="A16" t="str">
        <f t="shared" si="0"/>
        <v>&amp;</v>
      </c>
      <c r="B16" s="81"/>
      <c r="C16" s="81"/>
      <c r="D16" s="82"/>
      <c r="E16" s="81"/>
      <c r="F16" s="81"/>
      <c r="G16" s="105"/>
      <c r="H16" s="106"/>
      <c r="I16" s="40"/>
      <c r="J16" s="40"/>
      <c r="K16" s="40"/>
      <c r="L16" s="40"/>
      <c r="M16" s="40"/>
      <c r="N16" s="40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2"/>
      <c r="BF16" s="45"/>
    </row>
    <row r="17" spans="1:58">
      <c r="A17" t="str">
        <f t="shared" si="0"/>
        <v>&amp;</v>
      </c>
      <c r="B17" s="81"/>
      <c r="C17" s="81"/>
      <c r="D17" s="82"/>
      <c r="E17" s="81"/>
      <c r="F17" s="81"/>
      <c r="G17" s="105"/>
      <c r="H17" s="106"/>
      <c r="I17" s="40"/>
      <c r="J17" s="40"/>
      <c r="K17" s="40"/>
      <c r="L17" s="40"/>
      <c r="M17" s="40"/>
      <c r="N17" s="40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2"/>
      <c r="BF17" s="45"/>
    </row>
    <row r="18" spans="1:58">
      <c r="A18" t="str">
        <f t="shared" si="0"/>
        <v>&amp;</v>
      </c>
      <c r="B18" s="81"/>
      <c r="C18" s="81"/>
      <c r="D18" s="82"/>
      <c r="E18" s="81"/>
      <c r="F18" s="81"/>
      <c r="G18" s="105"/>
      <c r="H18" s="106"/>
      <c r="I18" s="40"/>
      <c r="J18" s="40"/>
      <c r="K18" s="40"/>
      <c r="L18" s="40"/>
      <c r="M18" s="40"/>
      <c r="N18" s="40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2"/>
      <c r="BF18" s="45"/>
    </row>
    <row r="19" spans="1:58">
      <c r="A19" t="str">
        <f t="shared" si="0"/>
        <v>&amp;</v>
      </c>
      <c r="B19" s="81"/>
      <c r="C19" s="81"/>
      <c r="D19" s="82"/>
      <c r="E19" s="81"/>
      <c r="F19" s="81"/>
      <c r="G19" s="105"/>
      <c r="H19" s="106"/>
      <c r="I19" s="40"/>
      <c r="J19" s="40"/>
      <c r="K19" s="40"/>
      <c r="L19" s="40"/>
      <c r="M19" s="40"/>
      <c r="N19" s="40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2"/>
      <c r="BF19" s="45"/>
    </row>
    <row r="20" spans="1:58">
      <c r="A20" t="str">
        <f t="shared" si="0"/>
        <v>&amp;</v>
      </c>
      <c r="B20" s="81"/>
      <c r="C20" s="81"/>
      <c r="D20" s="82"/>
      <c r="E20" s="81"/>
      <c r="F20" s="81"/>
      <c r="G20" s="105"/>
      <c r="H20" s="106"/>
      <c r="I20" s="40"/>
      <c r="J20" s="40"/>
      <c r="K20" s="40"/>
      <c r="L20" s="40"/>
      <c r="M20" s="40"/>
      <c r="N20" s="40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2"/>
      <c r="BF20" s="45"/>
    </row>
    <row r="21" spans="1:58">
      <c r="A21" t="str">
        <f t="shared" si="0"/>
        <v>&amp;</v>
      </c>
      <c r="B21" s="81"/>
      <c r="C21" s="81"/>
      <c r="D21" s="82"/>
      <c r="E21" s="81"/>
      <c r="F21" s="81"/>
      <c r="G21" s="105"/>
      <c r="H21" s="106"/>
      <c r="I21" s="40"/>
      <c r="J21" s="40"/>
      <c r="K21" s="40"/>
      <c r="L21" s="40"/>
      <c r="M21" s="40"/>
      <c r="N21" s="40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2"/>
      <c r="BF21" s="45"/>
    </row>
    <row r="22" spans="1:58">
      <c r="A22" t="str">
        <f t="shared" si="0"/>
        <v>&amp;</v>
      </c>
      <c r="B22" s="81"/>
      <c r="C22" s="81"/>
      <c r="D22" s="82"/>
      <c r="E22" s="81"/>
      <c r="F22" s="81"/>
      <c r="G22" s="105"/>
      <c r="H22" s="106"/>
      <c r="I22" s="40"/>
      <c r="J22" s="40"/>
      <c r="K22" s="40"/>
      <c r="L22" s="40"/>
      <c r="M22" s="40"/>
      <c r="N22" s="40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2"/>
      <c r="BF22" s="45"/>
    </row>
    <row r="23" spans="1:58">
      <c r="A23" t="str">
        <f t="shared" si="0"/>
        <v>&amp;</v>
      </c>
      <c r="B23" s="81"/>
      <c r="C23" s="81"/>
      <c r="D23" s="82"/>
      <c r="E23" s="81"/>
      <c r="F23" s="81"/>
      <c r="G23" s="105"/>
      <c r="H23" s="106"/>
      <c r="I23" s="40"/>
      <c r="J23" s="40"/>
      <c r="K23" s="40"/>
      <c r="L23" s="40"/>
      <c r="M23" s="40"/>
      <c r="N23" s="40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2"/>
      <c r="BF23" s="45"/>
    </row>
    <row r="24" spans="1:58">
      <c r="A24" t="str">
        <f t="shared" si="0"/>
        <v>&amp;</v>
      </c>
      <c r="B24" s="81"/>
      <c r="C24" s="81"/>
      <c r="D24" s="82"/>
      <c r="E24" s="81"/>
      <c r="F24" s="81"/>
      <c r="G24" s="105"/>
      <c r="H24" s="106"/>
      <c r="I24" s="40"/>
      <c r="J24" s="40"/>
      <c r="K24" s="40"/>
      <c r="L24" s="40"/>
      <c r="M24" s="40"/>
      <c r="N24" s="40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2"/>
      <c r="BF24" s="45"/>
    </row>
    <row r="25" spans="1:58">
      <c r="A25" t="str">
        <f t="shared" si="0"/>
        <v>&amp;</v>
      </c>
      <c r="B25" s="81"/>
      <c r="C25" s="81"/>
      <c r="D25" s="82"/>
      <c r="E25" s="81"/>
      <c r="F25" s="81"/>
      <c r="G25" s="105"/>
      <c r="H25" s="106"/>
      <c r="I25" s="40"/>
      <c r="J25" s="40"/>
      <c r="K25" s="40"/>
      <c r="L25" s="40"/>
      <c r="M25" s="40"/>
      <c r="N25" s="40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2"/>
      <c r="BF25" s="45"/>
    </row>
    <row r="26" spans="1:58">
      <c r="A26" t="str">
        <f t="shared" si="0"/>
        <v>&amp;</v>
      </c>
      <c r="B26" s="81"/>
      <c r="C26" s="81"/>
      <c r="D26" s="82"/>
      <c r="E26" s="81"/>
      <c r="F26" s="81"/>
      <c r="G26" s="105"/>
      <c r="H26" s="106"/>
      <c r="I26" s="40"/>
      <c r="J26" s="40"/>
      <c r="K26" s="40"/>
      <c r="L26" s="40"/>
      <c r="M26" s="40"/>
      <c r="N26" s="40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2"/>
      <c r="BF26" s="45"/>
    </row>
    <row r="27" spans="1:58">
      <c r="A27" t="str">
        <f t="shared" si="0"/>
        <v>&amp;</v>
      </c>
      <c r="B27" s="81"/>
      <c r="C27" s="81"/>
      <c r="D27" s="82"/>
      <c r="E27" s="81"/>
      <c r="F27" s="81"/>
      <c r="G27" s="105"/>
      <c r="H27" s="106"/>
      <c r="I27" s="40"/>
      <c r="J27" s="40"/>
      <c r="K27" s="40"/>
      <c r="L27" s="40"/>
      <c r="M27" s="40"/>
      <c r="N27" s="40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2"/>
      <c r="BF27" s="45"/>
    </row>
    <row r="28" spans="1:58">
      <c r="A28" t="str">
        <f t="shared" si="0"/>
        <v>&amp;</v>
      </c>
      <c r="B28" s="81"/>
      <c r="C28" s="81"/>
      <c r="D28" s="82"/>
      <c r="E28" s="81"/>
      <c r="F28" s="81"/>
      <c r="G28" s="105"/>
      <c r="H28" s="106"/>
      <c r="I28" s="40"/>
      <c r="J28" s="40"/>
      <c r="K28" s="40"/>
      <c r="L28" s="40"/>
      <c r="M28" s="40"/>
      <c r="N28" s="40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2"/>
      <c r="BF28" s="45"/>
    </row>
    <row r="29" spans="1:58">
      <c r="A29" t="str">
        <f t="shared" si="0"/>
        <v>&amp;</v>
      </c>
      <c r="B29" s="81"/>
      <c r="C29" s="81"/>
      <c r="D29" s="82"/>
      <c r="E29" s="81"/>
      <c r="F29" s="81"/>
      <c r="G29" s="105"/>
      <c r="H29" s="106"/>
      <c r="I29" s="40"/>
      <c r="J29" s="40"/>
      <c r="K29" s="40"/>
      <c r="L29" s="40"/>
      <c r="M29" s="40"/>
      <c r="N29" s="40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2"/>
      <c r="BF29" s="45"/>
    </row>
    <row r="30" spans="1:58">
      <c r="A30" t="str">
        <f t="shared" si="0"/>
        <v>&amp;</v>
      </c>
      <c r="B30" s="81"/>
      <c r="C30" s="81"/>
      <c r="D30" s="82"/>
      <c r="E30" s="81"/>
      <c r="F30" s="81"/>
      <c r="G30" s="105"/>
      <c r="H30" s="106"/>
      <c r="I30" s="40"/>
      <c r="J30" s="40"/>
      <c r="K30" s="40"/>
      <c r="L30" s="40"/>
      <c r="M30" s="40"/>
      <c r="N30" s="40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2"/>
      <c r="BF30" s="45"/>
    </row>
    <row r="31" spans="1:58">
      <c r="A31" t="str">
        <f t="shared" si="0"/>
        <v>&amp;</v>
      </c>
      <c r="B31" s="81"/>
      <c r="C31" s="81"/>
      <c r="D31" s="82"/>
      <c r="E31" s="81"/>
      <c r="F31" s="81"/>
      <c r="G31" s="105"/>
      <c r="H31" s="106"/>
      <c r="I31" s="40"/>
      <c r="J31" s="40"/>
      <c r="K31" s="40"/>
      <c r="L31" s="40"/>
      <c r="M31" s="40"/>
      <c r="N31" s="40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2"/>
      <c r="BF31" s="45"/>
    </row>
    <row r="32" spans="1:58">
      <c r="A32" t="str">
        <f t="shared" si="0"/>
        <v>&amp;</v>
      </c>
      <c r="B32" s="81"/>
      <c r="C32" s="81"/>
      <c r="D32" s="82"/>
      <c r="E32" s="81"/>
      <c r="F32" s="81"/>
      <c r="G32" s="105"/>
      <c r="H32" s="106"/>
      <c r="I32" s="40"/>
      <c r="J32" s="40"/>
      <c r="K32" s="40"/>
      <c r="L32" s="40"/>
      <c r="M32" s="40"/>
      <c r="N32" s="40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2"/>
      <c r="BF32" s="45"/>
    </row>
    <row r="33" spans="1:58">
      <c r="A33" t="str">
        <f t="shared" si="0"/>
        <v>&amp;</v>
      </c>
      <c r="B33" s="81"/>
      <c r="C33" s="81"/>
      <c r="D33" s="82"/>
      <c r="E33" s="81"/>
      <c r="F33" s="81"/>
      <c r="G33" s="105"/>
      <c r="H33" s="106"/>
      <c r="I33" s="40"/>
      <c r="J33" s="40"/>
      <c r="K33" s="40"/>
      <c r="L33" s="40"/>
      <c r="M33" s="40"/>
      <c r="N33" s="40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2"/>
      <c r="BF33" s="45"/>
    </row>
    <row r="34" spans="1:58">
      <c r="A34" t="str">
        <f t="shared" si="0"/>
        <v>&amp;</v>
      </c>
      <c r="B34" s="81"/>
      <c r="C34" s="81"/>
      <c r="D34" s="82"/>
      <c r="E34" s="81"/>
      <c r="F34" s="81"/>
      <c r="G34" s="105"/>
      <c r="H34" s="106"/>
      <c r="I34" s="40"/>
      <c r="J34" s="40"/>
      <c r="K34" s="40"/>
      <c r="L34" s="40"/>
      <c r="M34" s="40"/>
      <c r="N34" s="40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2"/>
      <c r="BF34" s="45"/>
    </row>
    <row r="35" spans="1:58">
      <c r="A35" t="str">
        <f t="shared" si="0"/>
        <v>&amp;</v>
      </c>
      <c r="B35" s="81"/>
      <c r="C35" s="81"/>
      <c r="D35" s="82"/>
      <c r="E35" s="81"/>
      <c r="F35" s="81"/>
      <c r="G35" s="105"/>
      <c r="H35" s="106"/>
      <c r="I35" s="40"/>
      <c r="J35" s="40"/>
      <c r="K35" s="40"/>
      <c r="L35" s="40"/>
      <c r="M35" s="40"/>
      <c r="N35" s="40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2"/>
      <c r="BF35" s="45"/>
    </row>
    <row r="36" spans="1:58">
      <c r="A36" t="str">
        <f t="shared" si="0"/>
        <v>&amp;</v>
      </c>
      <c r="B36" s="81"/>
      <c r="C36" s="81"/>
      <c r="D36" s="82"/>
      <c r="E36" s="81"/>
      <c r="F36" s="81"/>
      <c r="G36" s="105"/>
      <c r="H36" s="106"/>
      <c r="I36" s="40"/>
      <c r="J36" s="40"/>
      <c r="K36" s="40"/>
      <c r="L36" s="40"/>
      <c r="M36" s="40"/>
      <c r="N36" s="40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2"/>
      <c r="BF36" s="45"/>
    </row>
    <row r="37" spans="1:58">
      <c r="A37" t="str">
        <f t="shared" si="0"/>
        <v>&amp;</v>
      </c>
      <c r="B37" s="81"/>
      <c r="C37" s="81"/>
      <c r="D37" s="82"/>
      <c r="E37" s="81"/>
      <c r="F37" s="81"/>
      <c r="G37" s="105"/>
      <c r="H37" s="106"/>
      <c r="I37" s="40"/>
      <c r="J37" s="40"/>
      <c r="K37" s="40"/>
      <c r="L37" s="40"/>
      <c r="M37" s="40"/>
      <c r="N37" s="40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2"/>
      <c r="BF37" s="45"/>
    </row>
    <row r="38" spans="1:58">
      <c r="A38" t="str">
        <f t="shared" si="0"/>
        <v>&amp;</v>
      </c>
      <c r="B38" s="81"/>
      <c r="C38" s="81"/>
      <c r="D38" s="82"/>
      <c r="E38" s="81"/>
      <c r="F38" s="81"/>
      <c r="G38" s="105"/>
      <c r="H38" s="106"/>
      <c r="I38" s="40"/>
      <c r="J38" s="40"/>
      <c r="K38" s="40"/>
      <c r="L38" s="40"/>
      <c r="M38" s="40"/>
      <c r="N38" s="40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2"/>
      <c r="BF38" s="45"/>
    </row>
    <row r="39" spans="1:58">
      <c r="A39" t="str">
        <f t="shared" si="0"/>
        <v>&amp;</v>
      </c>
      <c r="B39" s="81"/>
      <c r="C39" s="81"/>
      <c r="D39" s="82"/>
      <c r="E39" s="81"/>
      <c r="F39" s="81"/>
      <c r="G39" s="105"/>
      <c r="H39" s="106"/>
      <c r="I39" s="40"/>
      <c r="J39" s="40"/>
      <c r="K39" s="40"/>
      <c r="L39" s="40"/>
      <c r="M39" s="40"/>
      <c r="N39" s="40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2"/>
      <c r="BF39" s="45"/>
    </row>
    <row r="40" spans="1:58">
      <c r="A40" t="str">
        <f t="shared" si="0"/>
        <v>&amp;</v>
      </c>
      <c r="B40" s="81"/>
      <c r="C40" s="81"/>
      <c r="D40" s="82"/>
      <c r="E40" s="81"/>
      <c r="F40" s="81"/>
      <c r="G40" s="105"/>
      <c r="H40" s="106"/>
      <c r="I40" s="40"/>
      <c r="J40" s="40"/>
      <c r="K40" s="40"/>
      <c r="L40" s="40"/>
      <c r="M40" s="40"/>
      <c r="N40" s="40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2"/>
      <c r="BF40" s="45"/>
    </row>
    <row r="41" spans="1:58">
      <c r="A41" t="str">
        <f t="shared" si="0"/>
        <v>&amp;</v>
      </c>
      <c r="B41" s="81"/>
      <c r="C41" s="81"/>
      <c r="D41" s="82"/>
      <c r="E41" s="81"/>
      <c r="F41" s="81"/>
      <c r="G41" s="105"/>
      <c r="H41" s="106"/>
      <c r="I41" s="40"/>
      <c r="J41" s="40"/>
      <c r="K41" s="40"/>
      <c r="L41" s="40"/>
      <c r="M41" s="40"/>
      <c r="N41" s="40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2"/>
      <c r="BF41" s="45"/>
    </row>
    <row r="42" spans="1:58">
      <c r="A42" t="str">
        <f t="shared" si="0"/>
        <v>&amp;</v>
      </c>
      <c r="B42" s="81"/>
      <c r="C42" s="81"/>
      <c r="D42" s="82"/>
      <c r="E42" s="81"/>
      <c r="F42" s="81"/>
      <c r="G42" s="105"/>
      <c r="H42" s="106"/>
      <c r="I42" s="40"/>
      <c r="J42" s="40"/>
      <c r="K42" s="40"/>
      <c r="L42" s="40"/>
      <c r="M42" s="40"/>
      <c r="N42" s="40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2"/>
      <c r="BF42" s="45"/>
    </row>
    <row r="43" spans="1:58">
      <c r="A43" t="str">
        <f t="shared" si="0"/>
        <v>&amp;</v>
      </c>
      <c r="B43" s="81"/>
      <c r="C43" s="81"/>
      <c r="D43" s="82"/>
      <c r="E43" s="81"/>
      <c r="F43" s="81"/>
      <c r="G43" s="105"/>
      <c r="H43" s="106"/>
      <c r="I43" s="40"/>
      <c r="J43" s="40"/>
      <c r="K43" s="40"/>
      <c r="L43" s="40"/>
      <c r="M43" s="40"/>
      <c r="N43" s="40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2"/>
      <c r="BF43" s="45"/>
    </row>
    <row r="44" spans="1:58">
      <c r="A44" t="str">
        <f t="shared" si="0"/>
        <v>&amp;</v>
      </c>
      <c r="B44" s="81"/>
      <c r="C44" s="81"/>
      <c r="D44" s="82"/>
      <c r="E44" s="81"/>
      <c r="F44" s="81"/>
      <c r="G44" s="105"/>
      <c r="H44" s="106"/>
      <c r="I44" s="40"/>
      <c r="J44" s="40"/>
      <c r="K44" s="40"/>
      <c r="L44" s="40"/>
      <c r="M44" s="40"/>
      <c r="N44" s="40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2"/>
      <c r="BF44" s="45"/>
    </row>
    <row r="45" spans="1:58">
      <c r="A45" t="str">
        <f t="shared" si="0"/>
        <v>&amp;</v>
      </c>
      <c r="B45" s="81"/>
      <c r="C45" s="81"/>
      <c r="D45" s="82"/>
      <c r="E45" s="81"/>
      <c r="F45" s="81"/>
      <c r="G45" s="105"/>
      <c r="H45" s="106"/>
      <c r="I45" s="40"/>
      <c r="J45" s="40"/>
      <c r="K45" s="40"/>
      <c r="L45" s="40"/>
      <c r="M45" s="40"/>
      <c r="N45" s="40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2"/>
      <c r="BF45" s="45"/>
    </row>
    <row r="46" spans="1:58">
      <c r="A46" t="str">
        <f t="shared" si="0"/>
        <v>&amp;</v>
      </c>
      <c r="B46" s="81"/>
      <c r="C46" s="81"/>
      <c r="D46" s="82"/>
      <c r="E46" s="81"/>
      <c r="F46" s="81"/>
      <c r="G46" s="105"/>
      <c r="H46" s="106"/>
      <c r="I46" s="40"/>
      <c r="J46" s="40"/>
      <c r="K46" s="40"/>
      <c r="L46" s="40"/>
      <c r="M46" s="40"/>
      <c r="N46" s="40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2"/>
      <c r="BF46" s="45"/>
    </row>
    <row r="47" spans="1:58">
      <c r="A47" t="str">
        <f t="shared" si="0"/>
        <v>&amp;</v>
      </c>
      <c r="B47" s="81"/>
      <c r="C47" s="81"/>
      <c r="D47" s="82"/>
      <c r="E47" s="81"/>
      <c r="F47" s="81"/>
      <c r="G47" s="105"/>
      <c r="H47" s="106"/>
      <c r="I47" s="40"/>
      <c r="J47" s="40"/>
      <c r="K47" s="40"/>
      <c r="L47" s="40"/>
      <c r="M47" s="40"/>
      <c r="N47" s="40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2"/>
      <c r="BF47" s="45"/>
    </row>
    <row r="48" spans="1:58">
      <c r="A48" t="str">
        <f t="shared" si="0"/>
        <v>&amp;</v>
      </c>
      <c r="B48" s="81"/>
      <c r="C48" s="81"/>
      <c r="D48" s="82"/>
      <c r="E48" s="81"/>
      <c r="F48" s="81"/>
      <c r="G48" s="105"/>
      <c r="H48" s="106"/>
      <c r="I48" s="40"/>
      <c r="J48" s="40"/>
      <c r="K48" s="40"/>
      <c r="L48" s="40"/>
      <c r="M48" s="40"/>
      <c r="N48" s="40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2"/>
      <c r="BF48" s="45"/>
    </row>
    <row r="49" spans="1:58" ht="14.45" customHeight="1">
      <c r="A49" t="str">
        <f t="shared" si="0"/>
        <v>&amp;</v>
      </c>
      <c r="B49" s="81"/>
      <c r="C49" s="81"/>
      <c r="D49" s="82"/>
      <c r="E49" s="81"/>
      <c r="F49" s="81"/>
      <c r="G49" s="105"/>
      <c r="H49" s="106"/>
      <c r="I49" s="40"/>
      <c r="J49" s="40"/>
      <c r="K49" s="40"/>
      <c r="L49" s="40"/>
      <c r="M49" s="40"/>
      <c r="N49" s="40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2"/>
      <c r="BF49" s="45"/>
    </row>
    <row r="50" spans="1:58">
      <c r="A50" t="str">
        <f t="shared" si="0"/>
        <v>&amp;</v>
      </c>
      <c r="B50" s="81"/>
      <c r="C50" s="81"/>
      <c r="D50" s="82"/>
      <c r="E50" s="81"/>
      <c r="F50" s="81"/>
      <c r="G50" s="105"/>
      <c r="H50" s="106"/>
      <c r="I50" s="40"/>
      <c r="J50" s="40"/>
      <c r="K50" s="40"/>
      <c r="L50" s="40"/>
      <c r="M50" s="40"/>
      <c r="N50" s="40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2"/>
      <c r="BF50" s="45"/>
    </row>
    <row r="51" spans="1:58">
      <c r="A51" t="str">
        <f t="shared" si="0"/>
        <v>&amp;</v>
      </c>
      <c r="B51" s="81"/>
      <c r="C51" s="81"/>
      <c r="D51" s="82"/>
      <c r="E51" s="81"/>
      <c r="F51" s="81"/>
      <c r="G51" s="105"/>
      <c r="H51" s="106"/>
      <c r="I51" s="40"/>
      <c r="J51" s="40"/>
      <c r="K51" s="40"/>
      <c r="L51" s="40"/>
      <c r="M51" s="40"/>
      <c r="N51" s="40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2"/>
      <c r="BF51" s="45"/>
    </row>
    <row r="52" spans="1:58">
      <c r="B52" s="144"/>
      <c r="C52" s="144"/>
      <c r="D52" s="144"/>
      <c r="E52" s="145"/>
      <c r="F52" s="146"/>
      <c r="G52" s="147"/>
      <c r="H52" s="147"/>
      <c r="I52" s="147"/>
      <c r="J52" s="147"/>
      <c r="K52" s="147"/>
      <c r="L52" s="147"/>
      <c r="M52" s="147"/>
      <c r="N52" s="147"/>
      <c r="O52" s="107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75"/>
    </row>
    <row r="53" spans="1:58">
      <c r="B53" s="148"/>
      <c r="C53" s="148"/>
      <c r="D53" s="148"/>
      <c r="E53" s="149"/>
      <c r="F53" s="150"/>
      <c r="G53" s="151"/>
      <c r="H53" s="151"/>
      <c r="I53" s="151"/>
      <c r="J53" s="151"/>
      <c r="K53" s="151"/>
      <c r="L53" s="151"/>
      <c r="M53" s="151"/>
      <c r="N53" s="151"/>
      <c r="O53" s="108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80"/>
    </row>
  </sheetData>
  <autoFilter ref="AY7:AZ48" xr:uid="{AE4FD388-8767-4A66-BD9B-416BF33A31DF}"/>
  <mergeCells count="8">
    <mergeCell ref="B52:E52"/>
    <mergeCell ref="F52:N52"/>
    <mergeCell ref="B53:E53"/>
    <mergeCell ref="F53:N53"/>
    <mergeCell ref="B2:BA2"/>
    <mergeCell ref="B3:BA3"/>
    <mergeCell ref="B4:BA4"/>
    <mergeCell ref="B5:BA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3B9E-91B4-489E-9616-9BFCE060500B}">
  <dimension ref="A1:AL30"/>
  <sheetViews>
    <sheetView workbookViewId="0"/>
  </sheetViews>
  <sheetFormatPr defaultRowHeight="15"/>
  <cols>
    <col min="1" max="1" width="18.28515625" bestFit="1" customWidth="1"/>
    <col min="2" max="2" width="38" customWidth="1"/>
    <col min="3" max="3" width="3.28515625" bestFit="1" customWidth="1"/>
    <col min="4" max="4" width="12" bestFit="1" customWidth="1"/>
    <col min="5" max="5" width="18" bestFit="1" customWidth="1"/>
    <col min="6" max="6" width="20.140625" bestFit="1" customWidth="1"/>
    <col min="7" max="7" width="16.85546875" bestFit="1" customWidth="1"/>
    <col min="8" max="8" width="16.5703125" bestFit="1" customWidth="1"/>
    <col min="9" max="9" width="12.7109375" bestFit="1" customWidth="1"/>
    <col min="10" max="10" width="19" bestFit="1" customWidth="1"/>
    <col min="11" max="11" width="7.28515625" bestFit="1" customWidth="1"/>
    <col min="12" max="12" width="15.42578125" bestFit="1" customWidth="1"/>
    <col min="13" max="13" width="29.5703125" bestFit="1" customWidth="1"/>
    <col min="14" max="14" width="6.7109375" bestFit="1" customWidth="1"/>
    <col min="16" max="16" width="15.42578125" bestFit="1" customWidth="1"/>
    <col min="17" max="17" width="16.28515625" bestFit="1" customWidth="1"/>
    <col min="18" max="18" width="20.7109375" bestFit="1" customWidth="1"/>
    <col min="19" max="19" width="19.5703125" bestFit="1" customWidth="1"/>
    <col min="20" max="20" width="11.85546875" bestFit="1" customWidth="1"/>
    <col min="21" max="21" width="21.140625" bestFit="1" customWidth="1"/>
    <col min="22" max="22" width="16.5703125" bestFit="1" customWidth="1"/>
    <col min="23" max="23" width="11.7109375" bestFit="1" customWidth="1"/>
    <col min="24" max="24" width="11.140625" bestFit="1" customWidth="1"/>
    <col min="25" max="25" width="40.28515625" bestFit="1" customWidth="1"/>
    <col min="26" max="26" width="8.7109375" bestFit="1" customWidth="1"/>
    <col min="27" max="27" width="14.5703125" bestFit="1" customWidth="1"/>
    <col min="28" max="28" width="25" bestFit="1" customWidth="1"/>
    <col min="29" max="29" width="11" bestFit="1" customWidth="1"/>
    <col min="30" max="30" width="20.140625" bestFit="1" customWidth="1"/>
    <col min="31" max="31" width="7.7109375" bestFit="1" customWidth="1"/>
    <col min="32" max="32" width="47.140625" bestFit="1" customWidth="1"/>
    <col min="33" max="33" width="18.5703125" bestFit="1" customWidth="1"/>
    <col min="34" max="34" width="20.140625" bestFit="1" customWidth="1"/>
    <col min="35" max="35" width="17.5703125" bestFit="1" customWidth="1"/>
    <col min="36" max="36" width="14" bestFit="1" customWidth="1"/>
    <col min="37" max="37" width="26.5703125" bestFit="1" customWidth="1"/>
    <col min="38" max="38" width="23.28515625" bestFit="1" customWidth="1"/>
  </cols>
  <sheetData>
    <row r="1" spans="1:38">
      <c r="A1" t="s">
        <v>175</v>
      </c>
      <c r="B1" t="s">
        <v>176</v>
      </c>
      <c r="C1" t="s">
        <v>177</v>
      </c>
      <c r="D1" t="s">
        <v>178</v>
      </c>
      <c r="E1" t="s">
        <v>179</v>
      </c>
      <c r="F1" t="s">
        <v>180</v>
      </c>
      <c r="G1" t="s">
        <v>181</v>
      </c>
      <c r="H1" t="s">
        <v>182</v>
      </c>
      <c r="I1" t="s">
        <v>183</v>
      </c>
      <c r="J1" t="s">
        <v>184</v>
      </c>
      <c r="K1" t="s">
        <v>185</v>
      </c>
      <c r="L1" t="s">
        <v>186</v>
      </c>
      <c r="M1" t="s">
        <v>187</v>
      </c>
      <c r="N1" t="s">
        <v>188</v>
      </c>
      <c r="O1" t="s">
        <v>133</v>
      </c>
      <c r="P1" t="s">
        <v>189</v>
      </c>
      <c r="Q1" t="s">
        <v>190</v>
      </c>
      <c r="R1" t="s">
        <v>191</v>
      </c>
      <c r="S1" t="s">
        <v>192</v>
      </c>
      <c r="T1" t="s">
        <v>193</v>
      </c>
      <c r="U1" t="s">
        <v>194</v>
      </c>
      <c r="V1" t="s">
        <v>195</v>
      </c>
      <c r="W1" t="s">
        <v>196</v>
      </c>
      <c r="X1" t="s">
        <v>197</v>
      </c>
      <c r="Y1" t="s">
        <v>198</v>
      </c>
      <c r="Z1" t="s">
        <v>199</v>
      </c>
      <c r="AA1" t="s">
        <v>200</v>
      </c>
      <c r="AB1" t="s">
        <v>201</v>
      </c>
      <c r="AC1" t="s">
        <v>202</v>
      </c>
      <c r="AD1" t="s">
        <v>203</v>
      </c>
      <c r="AE1" t="s">
        <v>204</v>
      </c>
      <c r="AF1" t="s">
        <v>205</v>
      </c>
      <c r="AG1" t="s">
        <v>206</v>
      </c>
      <c r="AH1" t="s">
        <v>207</v>
      </c>
      <c r="AI1" t="s">
        <v>208</v>
      </c>
      <c r="AJ1" t="s">
        <v>209</v>
      </c>
      <c r="AK1" t="s">
        <v>210</v>
      </c>
      <c r="AL1" t="s">
        <v>211</v>
      </c>
    </row>
    <row r="2" spans="1:38">
      <c r="F2" s="44"/>
      <c r="J2" s="43"/>
      <c r="V2" s="44"/>
    </row>
    <row r="3" spans="1:38">
      <c r="F3" s="44"/>
      <c r="J3" s="43"/>
      <c r="V3" s="44"/>
    </row>
    <row r="4" spans="1:38">
      <c r="F4" s="44"/>
      <c r="J4" s="43"/>
      <c r="V4" s="44"/>
    </row>
    <row r="5" spans="1:38">
      <c r="F5" s="44"/>
      <c r="J5" s="43"/>
      <c r="V5" s="44"/>
    </row>
    <row r="6" spans="1:38">
      <c r="F6" s="44"/>
      <c r="J6" s="43"/>
      <c r="V6" s="44"/>
    </row>
    <row r="7" spans="1:38">
      <c r="F7" s="44"/>
      <c r="J7" s="43"/>
      <c r="V7" s="44"/>
    </row>
    <row r="8" spans="1:38">
      <c r="E8" s="43"/>
      <c r="F8" s="44"/>
      <c r="J8" s="43"/>
      <c r="V8" s="44"/>
    </row>
    <row r="9" spans="1:38" s="102" customFormat="1">
      <c r="A9"/>
      <c r="B9"/>
      <c r="C9"/>
      <c r="D9"/>
      <c r="E9" s="43"/>
      <c r="F9" s="44"/>
      <c r="G9"/>
      <c r="H9"/>
      <c r="I9"/>
      <c r="J9" s="43"/>
      <c r="K9"/>
      <c r="L9"/>
      <c r="M9"/>
      <c r="N9"/>
      <c r="O9"/>
      <c r="P9"/>
      <c r="Q9"/>
      <c r="R9"/>
      <c r="S9"/>
      <c r="T9"/>
      <c r="U9"/>
      <c r="V9" s="44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</row>
    <row r="10" spans="1:38">
      <c r="E10" s="43"/>
      <c r="F10" s="44"/>
      <c r="J10" s="43"/>
      <c r="V10" s="44"/>
    </row>
    <row r="12" spans="1:38">
      <c r="E12" s="44"/>
      <c r="F12" s="44"/>
    </row>
    <row r="14" spans="1:38">
      <c r="E14" s="65"/>
      <c r="F14" s="85"/>
    </row>
    <row r="17" spans="5:12">
      <c r="E17" s="44"/>
      <c r="F17" s="44"/>
    </row>
    <row r="20" spans="5:12">
      <c r="F20" s="65"/>
    </row>
    <row r="21" spans="5:12">
      <c r="F21" s="65"/>
    </row>
    <row r="23" spans="5:12">
      <c r="F23" s="44"/>
    </row>
    <row r="25" spans="5:12">
      <c r="L25" s="65"/>
    </row>
    <row r="26" spans="5:12">
      <c r="L26" s="65"/>
    </row>
    <row r="27" spans="5:12">
      <c r="H27" s="93"/>
      <c r="I27" s="93"/>
      <c r="J27" s="93"/>
      <c r="L27" s="96"/>
    </row>
    <row r="28" spans="5:12">
      <c r="H28" s="94"/>
      <c r="I28" s="95"/>
      <c r="J28" s="94"/>
    </row>
    <row r="29" spans="5:12">
      <c r="H29" s="94"/>
      <c r="I29" s="95"/>
      <c r="J29" s="94"/>
    </row>
    <row r="30" spans="5:12">
      <c r="H30" s="94"/>
    </row>
  </sheetData>
  <autoFilter ref="A1:AL10" xr:uid="{2FC43B9E-91B4-489E-9616-9BFCE060500B}">
    <sortState xmlns:xlrd2="http://schemas.microsoft.com/office/spreadsheetml/2017/richdata2" ref="A2:AL10">
      <sortCondition ref="J1:J10"/>
    </sortState>
  </autoFilter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6BBB5-AC96-4DAD-A250-45EEC8A515B2}">
  <dimension ref="A1:M172"/>
  <sheetViews>
    <sheetView showGridLines="0" workbookViewId="0"/>
  </sheetViews>
  <sheetFormatPr defaultRowHeight="15"/>
  <cols>
    <col min="2" max="2" width="10.28515625" bestFit="1" customWidth="1"/>
    <col min="3" max="3" width="8.42578125" bestFit="1" customWidth="1"/>
    <col min="4" max="4" width="7" bestFit="1" customWidth="1"/>
    <col min="5" max="5" width="7.7109375" bestFit="1" customWidth="1"/>
    <col min="6" max="6" width="9" bestFit="1" customWidth="1"/>
    <col min="7" max="7" width="12.140625" bestFit="1" customWidth="1"/>
    <col min="8" max="8" width="8.28515625" bestFit="1" customWidth="1"/>
    <col min="9" max="9" width="14" bestFit="1" customWidth="1"/>
    <col min="13" max="13" width="14" bestFit="1" customWidth="1"/>
  </cols>
  <sheetData>
    <row r="1" spans="1:13">
      <c r="A1" t="s">
        <v>133</v>
      </c>
      <c r="B1" t="s">
        <v>134</v>
      </c>
      <c r="C1" t="s">
        <v>135</v>
      </c>
      <c r="D1" t="s">
        <v>136</v>
      </c>
      <c r="E1" t="s">
        <v>137</v>
      </c>
      <c r="F1" t="s">
        <v>11</v>
      </c>
      <c r="G1" t="s">
        <v>138</v>
      </c>
      <c r="H1" t="s">
        <v>139</v>
      </c>
    </row>
    <row r="2" spans="1:13">
      <c r="A2" s="102"/>
      <c r="B2" s="102"/>
      <c r="C2" s="102"/>
      <c r="D2" s="102"/>
      <c r="E2" s="102"/>
      <c r="F2" s="102"/>
      <c r="G2" s="103"/>
      <c r="H2" s="103"/>
      <c r="I2" s="104"/>
      <c r="M2" s="65"/>
    </row>
    <row r="3" spans="1:13">
      <c r="A3" s="102"/>
      <c r="B3" s="102"/>
      <c r="C3" s="102"/>
      <c r="D3" s="102"/>
      <c r="E3" s="102"/>
      <c r="F3" s="102"/>
      <c r="G3" s="103"/>
      <c r="H3" s="103"/>
      <c r="I3" s="104"/>
      <c r="M3" s="65"/>
    </row>
    <row r="4" spans="1:13">
      <c r="A4" s="102"/>
      <c r="B4" s="102"/>
      <c r="C4" s="102"/>
      <c r="D4" s="102"/>
      <c r="E4" s="102"/>
      <c r="F4" s="102"/>
      <c r="G4" s="103"/>
      <c r="H4" s="103"/>
      <c r="I4" s="104"/>
      <c r="M4" s="65"/>
    </row>
    <row r="5" spans="1:13">
      <c r="G5" s="64"/>
      <c r="I5" s="65"/>
      <c r="M5" s="65"/>
    </row>
    <row r="6" spans="1:13">
      <c r="G6" s="64"/>
      <c r="I6" s="65"/>
      <c r="M6" s="66"/>
    </row>
    <row r="7" spans="1:13">
      <c r="G7" s="64"/>
      <c r="I7" s="65"/>
    </row>
    <row r="8" spans="1:13">
      <c r="G8" s="64"/>
      <c r="I8" s="65"/>
    </row>
    <row r="9" spans="1:13">
      <c r="G9" s="64"/>
      <c r="I9" s="65"/>
    </row>
    <row r="10" spans="1:13">
      <c r="G10" s="64"/>
      <c r="I10" s="65"/>
    </row>
    <row r="11" spans="1:13">
      <c r="G11" s="64"/>
      <c r="I11" s="65"/>
    </row>
    <row r="12" spans="1:13">
      <c r="G12" s="64"/>
      <c r="I12" s="65"/>
    </row>
    <row r="13" spans="1:13">
      <c r="G13" s="64"/>
      <c r="I13" s="65"/>
    </row>
    <row r="14" spans="1:13">
      <c r="G14" s="64"/>
      <c r="I14" s="65"/>
    </row>
    <row r="15" spans="1:13">
      <c r="G15" s="64"/>
      <c r="I15" s="65"/>
    </row>
    <row r="16" spans="1:13">
      <c r="G16" s="64"/>
      <c r="I16" s="65"/>
    </row>
    <row r="17" spans="7:9">
      <c r="G17" s="64"/>
      <c r="I17" s="65"/>
    </row>
    <row r="18" spans="7:9">
      <c r="G18" s="64"/>
      <c r="I18" s="65"/>
    </row>
    <row r="19" spans="7:9">
      <c r="G19" s="64"/>
      <c r="I19" s="65"/>
    </row>
    <row r="20" spans="7:9">
      <c r="G20" s="64"/>
      <c r="I20" s="65"/>
    </row>
    <row r="21" spans="7:9">
      <c r="G21" s="64"/>
      <c r="I21" s="65"/>
    </row>
    <row r="22" spans="7:9">
      <c r="G22" s="64"/>
      <c r="I22" s="65"/>
    </row>
    <row r="23" spans="7:9">
      <c r="G23" s="64"/>
      <c r="I23" s="65"/>
    </row>
    <row r="24" spans="7:9">
      <c r="G24" s="64"/>
      <c r="I24" s="65"/>
    </row>
    <row r="25" spans="7:9">
      <c r="G25" s="64"/>
      <c r="I25" s="65"/>
    </row>
    <row r="26" spans="7:9">
      <c r="G26" s="64"/>
      <c r="I26" s="65"/>
    </row>
    <row r="27" spans="7:9">
      <c r="G27" s="64"/>
      <c r="I27" s="65"/>
    </row>
    <row r="28" spans="7:9">
      <c r="G28" s="64"/>
      <c r="I28" s="65"/>
    </row>
    <row r="29" spans="7:9">
      <c r="G29" s="64"/>
      <c r="I29" s="65"/>
    </row>
    <row r="30" spans="7:9">
      <c r="G30" s="64"/>
      <c r="I30" s="65"/>
    </row>
    <row r="31" spans="7:9">
      <c r="G31" s="64"/>
      <c r="I31" s="65"/>
    </row>
    <row r="32" spans="7:9">
      <c r="G32" s="64"/>
      <c r="I32" s="65"/>
    </row>
    <row r="33" spans="7:9">
      <c r="G33" s="64"/>
      <c r="I33" s="65"/>
    </row>
    <row r="34" spans="7:9">
      <c r="G34" s="64"/>
      <c r="I34" s="65"/>
    </row>
    <row r="35" spans="7:9">
      <c r="G35" s="64"/>
      <c r="I35" s="65"/>
    </row>
    <row r="36" spans="7:9">
      <c r="G36" s="64"/>
      <c r="I36" s="65"/>
    </row>
    <row r="37" spans="7:9">
      <c r="G37" s="64"/>
      <c r="I37" s="65"/>
    </row>
    <row r="38" spans="7:9">
      <c r="G38" s="64"/>
      <c r="I38" s="65"/>
    </row>
    <row r="39" spans="7:9">
      <c r="G39" s="64"/>
      <c r="I39" s="65"/>
    </row>
    <row r="40" spans="7:9">
      <c r="G40" s="64"/>
      <c r="I40" s="65"/>
    </row>
    <row r="41" spans="7:9">
      <c r="G41" s="64"/>
      <c r="I41" s="65"/>
    </row>
    <row r="42" spans="7:9">
      <c r="G42" s="64"/>
      <c r="I42" s="65"/>
    </row>
    <row r="43" spans="7:9">
      <c r="G43" s="64"/>
      <c r="I43" s="65"/>
    </row>
    <row r="44" spans="7:9">
      <c r="G44" s="64"/>
      <c r="I44" s="65"/>
    </row>
    <row r="45" spans="7:9">
      <c r="G45" s="64"/>
      <c r="I45" s="65"/>
    </row>
    <row r="46" spans="7:9">
      <c r="G46" s="64"/>
      <c r="I46" s="65"/>
    </row>
    <row r="47" spans="7:9">
      <c r="G47" s="64"/>
      <c r="I47" s="65"/>
    </row>
    <row r="48" spans="7:9">
      <c r="G48" s="64"/>
      <c r="I48" s="65"/>
    </row>
    <row r="49" spans="7:9">
      <c r="G49" s="64"/>
      <c r="I49" s="65"/>
    </row>
    <row r="50" spans="7:9">
      <c r="G50" s="64"/>
      <c r="I50" s="65"/>
    </row>
    <row r="51" spans="7:9">
      <c r="G51" s="64"/>
      <c r="I51" s="65"/>
    </row>
    <row r="52" spans="7:9">
      <c r="G52" s="64"/>
      <c r="I52" s="65"/>
    </row>
    <row r="53" spans="7:9">
      <c r="G53" s="64"/>
      <c r="I53" s="65"/>
    </row>
    <row r="54" spans="7:9">
      <c r="G54" s="64"/>
      <c r="I54" s="65"/>
    </row>
    <row r="55" spans="7:9">
      <c r="G55" s="64"/>
      <c r="I55" s="65"/>
    </row>
    <row r="56" spans="7:9">
      <c r="G56" s="64"/>
      <c r="I56" s="65"/>
    </row>
    <row r="57" spans="7:9">
      <c r="G57" s="64"/>
      <c r="I57" s="65"/>
    </row>
    <row r="58" spans="7:9">
      <c r="G58" s="64"/>
      <c r="I58" s="65"/>
    </row>
    <row r="59" spans="7:9">
      <c r="G59" s="64"/>
      <c r="I59" s="65"/>
    </row>
    <row r="60" spans="7:9">
      <c r="G60" s="64"/>
      <c r="I60" s="65"/>
    </row>
    <row r="61" spans="7:9">
      <c r="G61" s="64"/>
      <c r="I61" s="65"/>
    </row>
    <row r="62" spans="7:9">
      <c r="G62" s="64"/>
      <c r="I62" s="65"/>
    </row>
    <row r="63" spans="7:9">
      <c r="G63" s="64"/>
      <c r="I63" s="65"/>
    </row>
    <row r="64" spans="7:9">
      <c r="G64" s="64"/>
      <c r="I64" s="65"/>
    </row>
    <row r="65" spans="7:9">
      <c r="G65" s="64"/>
      <c r="I65" s="65"/>
    </row>
    <row r="66" spans="7:9">
      <c r="G66" s="64"/>
      <c r="I66" s="65"/>
    </row>
    <row r="67" spans="7:9">
      <c r="G67" s="64"/>
      <c r="I67" s="65"/>
    </row>
    <row r="68" spans="7:9">
      <c r="G68" s="64"/>
      <c r="I68" s="65"/>
    </row>
    <row r="69" spans="7:9">
      <c r="G69" s="64"/>
      <c r="I69" s="65"/>
    </row>
    <row r="70" spans="7:9">
      <c r="G70" s="64"/>
      <c r="I70" s="65"/>
    </row>
    <row r="71" spans="7:9">
      <c r="G71" s="64"/>
      <c r="I71" s="65"/>
    </row>
    <row r="72" spans="7:9">
      <c r="G72" s="64"/>
      <c r="I72" s="65"/>
    </row>
    <row r="73" spans="7:9">
      <c r="G73" s="64"/>
      <c r="I73" s="65"/>
    </row>
    <row r="74" spans="7:9">
      <c r="G74" s="64"/>
      <c r="I74" s="65"/>
    </row>
    <row r="75" spans="7:9">
      <c r="G75" s="64"/>
      <c r="I75" s="65"/>
    </row>
    <row r="76" spans="7:9">
      <c r="G76" s="64"/>
      <c r="I76" s="65"/>
    </row>
    <row r="77" spans="7:9">
      <c r="G77" s="64"/>
      <c r="I77" s="65"/>
    </row>
    <row r="78" spans="7:9">
      <c r="G78" s="64"/>
      <c r="I78" s="65"/>
    </row>
    <row r="79" spans="7:9">
      <c r="G79" s="64"/>
      <c r="I79" s="65"/>
    </row>
    <row r="80" spans="7:9">
      <c r="G80" s="64"/>
      <c r="I80" s="65"/>
    </row>
    <row r="81" spans="7:9">
      <c r="G81" s="64"/>
      <c r="I81" s="65"/>
    </row>
    <row r="82" spans="7:9">
      <c r="G82" s="64"/>
      <c r="I82" s="65"/>
    </row>
    <row r="83" spans="7:9">
      <c r="G83" s="64"/>
      <c r="I83" s="65"/>
    </row>
    <row r="84" spans="7:9">
      <c r="G84" s="64"/>
      <c r="I84" s="65"/>
    </row>
    <row r="85" spans="7:9">
      <c r="G85" s="64"/>
      <c r="I85" s="65"/>
    </row>
    <row r="86" spans="7:9">
      <c r="G86" s="64"/>
      <c r="I86" s="65"/>
    </row>
    <row r="87" spans="7:9">
      <c r="G87" s="64"/>
      <c r="I87" s="65"/>
    </row>
    <row r="88" spans="7:9">
      <c r="G88" s="64"/>
      <c r="I88" s="65"/>
    </row>
    <row r="89" spans="7:9">
      <c r="G89" s="64"/>
      <c r="I89" s="65"/>
    </row>
    <row r="90" spans="7:9">
      <c r="G90" s="64"/>
      <c r="I90" s="65"/>
    </row>
    <row r="91" spans="7:9">
      <c r="G91" s="64"/>
      <c r="I91" s="65"/>
    </row>
    <row r="92" spans="7:9">
      <c r="G92" s="64"/>
      <c r="I92" s="65"/>
    </row>
    <row r="93" spans="7:9">
      <c r="G93" s="64"/>
      <c r="I93" s="65"/>
    </row>
    <row r="94" spans="7:9">
      <c r="G94" s="64"/>
      <c r="I94" s="65"/>
    </row>
    <row r="95" spans="7:9">
      <c r="G95" s="64"/>
      <c r="I95" s="65"/>
    </row>
    <row r="96" spans="7:9">
      <c r="G96" s="64"/>
      <c r="I96" s="65"/>
    </row>
    <row r="97" spans="7:9">
      <c r="G97" s="64"/>
      <c r="I97" s="65"/>
    </row>
    <row r="98" spans="7:9">
      <c r="G98" s="64"/>
      <c r="I98" s="65"/>
    </row>
    <row r="99" spans="7:9">
      <c r="G99" s="64"/>
      <c r="I99" s="65"/>
    </row>
    <row r="100" spans="7:9">
      <c r="G100" s="64"/>
      <c r="I100" s="65"/>
    </row>
    <row r="101" spans="7:9">
      <c r="G101" s="64"/>
      <c r="I101" s="65"/>
    </row>
    <row r="102" spans="7:9">
      <c r="G102" s="64"/>
      <c r="I102" s="65"/>
    </row>
    <row r="103" spans="7:9">
      <c r="G103" s="64"/>
      <c r="I103" s="65"/>
    </row>
    <row r="104" spans="7:9">
      <c r="G104" s="64"/>
      <c r="I104" s="65"/>
    </row>
    <row r="105" spans="7:9">
      <c r="G105" s="64"/>
      <c r="I105" s="65"/>
    </row>
    <row r="106" spans="7:9">
      <c r="G106" s="64"/>
      <c r="I106" s="65"/>
    </row>
    <row r="107" spans="7:9">
      <c r="G107" s="64"/>
      <c r="I107" s="65"/>
    </row>
    <row r="108" spans="7:9">
      <c r="G108" s="64"/>
      <c r="I108" s="65"/>
    </row>
    <row r="109" spans="7:9">
      <c r="G109" s="64"/>
      <c r="I109" s="65"/>
    </row>
    <row r="110" spans="7:9">
      <c r="G110" s="64"/>
      <c r="I110" s="65"/>
    </row>
    <row r="111" spans="7:9">
      <c r="G111" s="64"/>
      <c r="I111" s="65"/>
    </row>
    <row r="112" spans="7:9">
      <c r="G112" s="64"/>
      <c r="I112" s="65"/>
    </row>
    <row r="113" spans="7:9">
      <c r="G113" s="64"/>
      <c r="I113" s="65"/>
    </row>
    <row r="114" spans="7:9">
      <c r="G114" s="64"/>
      <c r="I114" s="65"/>
    </row>
    <row r="115" spans="7:9">
      <c r="G115" s="64"/>
      <c r="I115" s="65"/>
    </row>
    <row r="116" spans="7:9">
      <c r="G116" s="64"/>
      <c r="I116" s="65"/>
    </row>
    <row r="117" spans="7:9">
      <c r="G117" s="64"/>
      <c r="I117" s="65"/>
    </row>
    <row r="118" spans="7:9">
      <c r="G118" s="64"/>
      <c r="I118" s="65"/>
    </row>
    <row r="119" spans="7:9">
      <c r="G119" s="64"/>
      <c r="I119" s="65"/>
    </row>
    <row r="120" spans="7:9">
      <c r="G120" s="64"/>
      <c r="I120" s="65"/>
    </row>
    <row r="121" spans="7:9">
      <c r="G121" s="64"/>
      <c r="I121" s="65"/>
    </row>
    <row r="122" spans="7:9">
      <c r="G122" s="64"/>
      <c r="I122" s="65"/>
    </row>
    <row r="123" spans="7:9">
      <c r="G123" s="64"/>
      <c r="I123" s="65"/>
    </row>
    <row r="124" spans="7:9">
      <c r="G124" s="64"/>
      <c r="I124" s="65"/>
    </row>
    <row r="125" spans="7:9">
      <c r="G125" s="64"/>
      <c r="I125" s="65"/>
    </row>
    <row r="126" spans="7:9">
      <c r="G126" s="64"/>
      <c r="I126" s="65"/>
    </row>
    <row r="127" spans="7:9">
      <c r="G127" s="64"/>
      <c r="I127" s="65"/>
    </row>
    <row r="128" spans="7:9">
      <c r="G128" s="64"/>
      <c r="I128" s="65"/>
    </row>
    <row r="129" spans="7:9">
      <c r="G129" s="64"/>
      <c r="I129" s="65"/>
    </row>
    <row r="130" spans="7:9">
      <c r="G130" s="64"/>
      <c r="I130" s="65"/>
    </row>
    <row r="131" spans="7:9">
      <c r="G131" s="64"/>
      <c r="I131" s="65"/>
    </row>
    <row r="132" spans="7:9">
      <c r="G132" s="64"/>
      <c r="I132" s="65"/>
    </row>
    <row r="133" spans="7:9">
      <c r="G133" s="64"/>
      <c r="I133" s="65"/>
    </row>
    <row r="134" spans="7:9">
      <c r="G134" s="64"/>
      <c r="I134" s="65"/>
    </row>
    <row r="135" spans="7:9">
      <c r="G135" s="64"/>
      <c r="I135" s="65"/>
    </row>
    <row r="136" spans="7:9">
      <c r="G136" s="64"/>
      <c r="I136" s="65"/>
    </row>
    <row r="137" spans="7:9">
      <c r="G137" s="64"/>
      <c r="I137" s="65"/>
    </row>
    <row r="138" spans="7:9">
      <c r="G138" s="64"/>
      <c r="I138" s="65"/>
    </row>
    <row r="139" spans="7:9">
      <c r="G139" s="64"/>
      <c r="I139" s="65"/>
    </row>
    <row r="140" spans="7:9">
      <c r="G140" s="64"/>
      <c r="I140" s="65"/>
    </row>
    <row r="141" spans="7:9">
      <c r="G141" s="64"/>
      <c r="I141" s="65"/>
    </row>
    <row r="142" spans="7:9">
      <c r="G142" s="64"/>
      <c r="I142" s="65"/>
    </row>
    <row r="143" spans="7:9">
      <c r="G143" s="64"/>
      <c r="I143" s="65"/>
    </row>
    <row r="144" spans="7:9">
      <c r="G144" s="64"/>
      <c r="I144" s="65"/>
    </row>
    <row r="145" spans="7:9">
      <c r="G145" s="64"/>
      <c r="I145" s="65"/>
    </row>
    <row r="146" spans="7:9">
      <c r="G146" s="64"/>
      <c r="I146" s="65"/>
    </row>
    <row r="147" spans="7:9">
      <c r="G147" s="64"/>
      <c r="I147" s="65"/>
    </row>
    <row r="148" spans="7:9">
      <c r="G148" s="64"/>
      <c r="I148" s="65"/>
    </row>
    <row r="149" spans="7:9">
      <c r="G149" s="64"/>
      <c r="I149" s="65"/>
    </row>
    <row r="150" spans="7:9">
      <c r="G150" s="64"/>
      <c r="I150" s="65"/>
    </row>
    <row r="151" spans="7:9">
      <c r="G151" s="64"/>
      <c r="I151" s="65"/>
    </row>
    <row r="152" spans="7:9">
      <c r="G152" s="64"/>
      <c r="I152" s="65"/>
    </row>
    <row r="153" spans="7:9">
      <c r="G153" s="64"/>
      <c r="I153" s="65"/>
    </row>
    <row r="154" spans="7:9">
      <c r="G154" s="64"/>
      <c r="I154" s="65"/>
    </row>
    <row r="155" spans="7:9">
      <c r="G155" s="64"/>
      <c r="I155" s="65"/>
    </row>
    <row r="156" spans="7:9">
      <c r="G156" s="64"/>
      <c r="I156" s="65"/>
    </row>
    <row r="157" spans="7:9">
      <c r="G157" s="64"/>
      <c r="I157" s="65"/>
    </row>
    <row r="158" spans="7:9">
      <c r="G158" s="64"/>
      <c r="I158" s="65"/>
    </row>
    <row r="159" spans="7:9">
      <c r="G159" s="64"/>
      <c r="I159" s="65"/>
    </row>
    <row r="160" spans="7:9">
      <c r="G160" s="64"/>
      <c r="I160" s="65"/>
    </row>
    <row r="161" spans="7:9">
      <c r="G161" s="64"/>
      <c r="I161" s="65"/>
    </row>
    <row r="162" spans="7:9">
      <c r="G162" s="64"/>
      <c r="I162" s="65"/>
    </row>
    <row r="163" spans="7:9">
      <c r="G163" s="64"/>
      <c r="I163" s="65"/>
    </row>
    <row r="164" spans="7:9">
      <c r="G164" s="64"/>
      <c r="I164" s="65"/>
    </row>
    <row r="165" spans="7:9">
      <c r="G165" s="64"/>
      <c r="I165" s="65"/>
    </row>
    <row r="166" spans="7:9">
      <c r="G166" s="64"/>
      <c r="I166" s="65"/>
    </row>
    <row r="167" spans="7:9">
      <c r="G167" s="64"/>
      <c r="I167" s="65"/>
    </row>
    <row r="168" spans="7:9">
      <c r="G168" s="64"/>
      <c r="I168" s="65"/>
    </row>
    <row r="169" spans="7:9">
      <c r="G169" s="64"/>
      <c r="I169" s="65"/>
    </row>
    <row r="170" spans="7:9">
      <c r="G170" s="64"/>
      <c r="I170" s="65"/>
    </row>
    <row r="171" spans="7:9">
      <c r="G171" s="64"/>
      <c r="I171" s="65"/>
    </row>
    <row r="172" spans="7:9">
      <c r="G172" s="64"/>
      <c r="I172" s="65"/>
    </row>
  </sheetData>
  <autoFilter ref="A1:I172" xr:uid="{09E6BBB5-AC96-4DAD-A250-45EEC8A515B2}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D4E97-E9DD-47A5-905B-DD6FCE5F1B2C}">
  <dimension ref="A1:P10"/>
  <sheetViews>
    <sheetView showGridLines="0" workbookViewId="0"/>
  </sheetViews>
  <sheetFormatPr defaultRowHeight="15"/>
  <cols>
    <col min="3" max="3" width="10.5703125" bestFit="1" customWidth="1"/>
    <col min="6" max="6" width="38" bestFit="1" customWidth="1"/>
    <col min="7" max="7" width="14.140625" bestFit="1" customWidth="1"/>
    <col min="8" max="8" width="23.28515625" bestFit="1" customWidth="1"/>
    <col min="10" max="10" width="12.85546875" bestFit="1" customWidth="1"/>
    <col min="11" max="11" width="14" bestFit="1" customWidth="1"/>
    <col min="15" max="15" width="11.5703125" bestFit="1" customWidth="1"/>
  </cols>
  <sheetData>
    <row r="1" spans="1:16">
      <c r="B1" t="s">
        <v>117</v>
      </c>
      <c r="C1" s="43">
        <v>44712</v>
      </c>
    </row>
    <row r="2" spans="1:16">
      <c r="B2" t="s">
        <v>104</v>
      </c>
      <c r="C2" t="s">
        <v>105</v>
      </c>
      <c r="D2" t="s">
        <v>106</v>
      </c>
      <c r="E2" t="s">
        <v>107</v>
      </c>
      <c r="F2" t="s">
        <v>108</v>
      </c>
      <c r="G2" t="s">
        <v>109</v>
      </c>
      <c r="H2" t="s">
        <v>110</v>
      </c>
      <c r="I2" t="s">
        <v>111</v>
      </c>
      <c r="J2" t="s">
        <v>112</v>
      </c>
      <c r="K2" t="s">
        <v>113</v>
      </c>
      <c r="L2" t="s">
        <v>114</v>
      </c>
      <c r="M2" t="s">
        <v>115</v>
      </c>
      <c r="N2" t="s">
        <v>116</v>
      </c>
      <c r="O2" t="s">
        <v>11</v>
      </c>
      <c r="P2" t="s">
        <v>118</v>
      </c>
    </row>
    <row r="3" spans="1:16">
      <c r="A3" t="str">
        <f>CONCATENATE(D3,"&amp;",E3)</f>
        <v>&amp;</v>
      </c>
      <c r="G3" s="43"/>
      <c r="H3" s="43"/>
      <c r="J3" s="65"/>
      <c r="K3" s="65"/>
      <c r="L3" s="65"/>
      <c r="M3" s="65"/>
      <c r="N3" s="65"/>
      <c r="O3" s="65"/>
      <c r="P3">
        <f>_xlfn.DAYS($C$1,H3)</f>
        <v>44712</v>
      </c>
    </row>
    <row r="4" spans="1:16">
      <c r="A4" t="str">
        <f t="shared" ref="A4:A9" si="0">CONCATENATE(D4,"&amp;",E4)</f>
        <v>&amp;</v>
      </c>
      <c r="G4" s="43"/>
      <c r="H4" s="43"/>
      <c r="J4" s="65"/>
      <c r="K4" s="65"/>
      <c r="L4" s="65"/>
      <c r="M4" s="65"/>
      <c r="N4" s="65"/>
      <c r="O4" s="65"/>
      <c r="P4">
        <f>_xlfn.DAYS($C$1,H4)</f>
        <v>44712</v>
      </c>
    </row>
    <row r="5" spans="1:16">
      <c r="A5" t="str">
        <f t="shared" si="0"/>
        <v>&amp;</v>
      </c>
      <c r="G5" s="43"/>
      <c r="H5" s="43"/>
      <c r="J5" s="65"/>
      <c r="K5" s="65"/>
      <c r="L5" s="65"/>
      <c r="M5" s="65"/>
      <c r="N5" s="65"/>
      <c r="O5" s="65"/>
      <c r="P5">
        <f>_xlfn.DAYS($C$1,H5)</f>
        <v>44712</v>
      </c>
    </row>
    <row r="6" spans="1:16">
      <c r="A6" t="str">
        <f t="shared" si="0"/>
        <v>&amp;</v>
      </c>
      <c r="G6" s="43"/>
      <c r="H6" s="43"/>
      <c r="J6" s="65"/>
      <c r="K6" s="65"/>
      <c r="L6" s="65"/>
      <c r="M6" s="65"/>
      <c r="N6" s="65"/>
      <c r="O6" s="65"/>
      <c r="P6">
        <f>_xlfn.DAYS($C$1,H6)</f>
        <v>44712</v>
      </c>
    </row>
    <row r="7" spans="1:16">
      <c r="A7" t="str">
        <f t="shared" si="0"/>
        <v>&amp;</v>
      </c>
      <c r="G7" s="43"/>
      <c r="H7" s="43"/>
      <c r="J7" s="65"/>
      <c r="K7" s="65"/>
      <c r="L7" s="65"/>
      <c r="M7" s="65"/>
      <c r="N7" s="65"/>
      <c r="O7" s="65"/>
      <c r="P7">
        <f t="shared" ref="P7:P9" si="1">_xlfn.DAYS($C$1,H7)</f>
        <v>44712</v>
      </c>
    </row>
    <row r="8" spans="1:16">
      <c r="A8" t="str">
        <f t="shared" si="0"/>
        <v>&amp;</v>
      </c>
      <c r="G8" s="43"/>
      <c r="H8" s="43"/>
      <c r="J8" s="65"/>
      <c r="K8" s="65"/>
      <c r="L8" s="65"/>
      <c r="M8" s="65"/>
      <c r="N8" s="65"/>
      <c r="O8" s="65"/>
      <c r="P8">
        <f t="shared" si="1"/>
        <v>44712</v>
      </c>
    </row>
    <row r="9" spans="1:16">
      <c r="A9" t="str">
        <f t="shared" si="0"/>
        <v>&amp;</v>
      </c>
      <c r="G9" s="43"/>
      <c r="H9" s="43"/>
      <c r="J9" s="65"/>
      <c r="K9" s="65"/>
      <c r="L9" s="65"/>
      <c r="M9" s="65"/>
      <c r="N9" s="65"/>
      <c r="O9" s="65"/>
      <c r="P9">
        <f t="shared" si="1"/>
        <v>44712</v>
      </c>
    </row>
    <row r="10" spans="1:16">
      <c r="J10" s="65"/>
      <c r="K10" s="65"/>
      <c r="L10" s="65"/>
      <c r="M10" s="65"/>
      <c r="N10" s="65"/>
      <c r="O10" s="65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7EDA8-D9A4-4FCA-A59B-A8011DA20AF0}">
  <dimension ref="B1:H91"/>
  <sheetViews>
    <sheetView showGridLines="0" workbookViewId="0"/>
  </sheetViews>
  <sheetFormatPr defaultRowHeight="15"/>
  <cols>
    <col min="1" max="1" width="2.5703125" customWidth="1"/>
    <col min="2" max="2" width="8.28515625" bestFit="1" customWidth="1"/>
    <col min="3" max="3" width="17.7109375" bestFit="1" customWidth="1"/>
    <col min="4" max="4" width="29.28515625" bestFit="1" customWidth="1"/>
    <col min="5" max="5" width="10" bestFit="1" customWidth="1"/>
    <col min="6" max="6" width="12.7109375" customWidth="1"/>
    <col min="7" max="7" width="10.7109375" customWidth="1"/>
    <col min="8" max="8" width="14.5703125" bestFit="1" customWidth="1"/>
  </cols>
  <sheetData>
    <row r="1" spans="2:8" ht="18.399999999999999" customHeight="1">
      <c r="B1" s="154" t="s">
        <v>127</v>
      </c>
      <c r="C1" s="154"/>
      <c r="D1" s="154"/>
      <c r="E1" s="84"/>
    </row>
    <row r="2" spans="2:8" ht="31.5">
      <c r="B2" s="48" t="s">
        <v>128</v>
      </c>
      <c r="C2" s="48" t="s">
        <v>129</v>
      </c>
      <c r="D2" s="48" t="s">
        <v>130</v>
      </c>
      <c r="E2" s="49" t="s">
        <v>174</v>
      </c>
      <c r="F2" s="49" t="s">
        <v>131</v>
      </c>
      <c r="G2" s="50" t="s">
        <v>132</v>
      </c>
      <c r="H2" s="51">
        <v>19197000</v>
      </c>
    </row>
    <row r="3" spans="2:8">
      <c r="B3" s="52">
        <v>44652</v>
      </c>
      <c r="C3" s="53">
        <v>0.11600000000000001</v>
      </c>
      <c r="D3" s="54">
        <f>C3</f>
        <v>0.11600000000000001</v>
      </c>
      <c r="E3" s="54">
        <v>0.1452</v>
      </c>
      <c r="F3" s="55">
        <f>C3*$H$2</f>
        <v>2226852</v>
      </c>
    </row>
    <row r="4" spans="2:8">
      <c r="B4" s="56">
        <f t="shared" ref="B4:B25" si="0">EOMONTH(B3,1)</f>
        <v>44712</v>
      </c>
      <c r="C4" s="57">
        <v>5.6899999999999999E-2</v>
      </c>
      <c r="D4" s="58">
        <f>D3+C4</f>
        <v>0.1729</v>
      </c>
      <c r="E4" s="58">
        <v>3.3000000000000002E-2</v>
      </c>
      <c r="F4" s="55">
        <f t="shared" ref="F4:F25" si="1">C4*$H$2</f>
        <v>1092309.3</v>
      </c>
    </row>
    <row r="5" spans="2:8">
      <c r="B5" s="56">
        <f t="shared" si="0"/>
        <v>44742</v>
      </c>
      <c r="C5" s="57">
        <v>4.5499999999999999E-2</v>
      </c>
      <c r="D5" s="58">
        <f t="shared" ref="D5:D25" si="2">D4+C5</f>
        <v>0.21839999999999998</v>
      </c>
      <c r="E5" s="58"/>
      <c r="F5" s="55">
        <f t="shared" si="1"/>
        <v>873463.5</v>
      </c>
    </row>
    <row r="6" spans="2:8">
      <c r="B6" s="56">
        <f t="shared" si="0"/>
        <v>44773</v>
      </c>
      <c r="C6" s="57">
        <v>3.4200000000000001E-2</v>
      </c>
      <c r="D6" s="58">
        <f t="shared" si="2"/>
        <v>0.25259999999999999</v>
      </c>
      <c r="E6" s="58"/>
      <c r="F6" s="55">
        <f t="shared" si="1"/>
        <v>656537.4</v>
      </c>
    </row>
    <row r="7" spans="2:8">
      <c r="B7" s="56">
        <f t="shared" si="0"/>
        <v>44804</v>
      </c>
      <c r="C7" s="57">
        <v>4.3700000000000003E-2</v>
      </c>
      <c r="D7" s="58">
        <f t="shared" si="2"/>
        <v>0.29630000000000001</v>
      </c>
      <c r="E7" s="58"/>
      <c r="F7" s="55">
        <f t="shared" si="1"/>
        <v>838908.9</v>
      </c>
    </row>
    <row r="8" spans="2:8">
      <c r="B8" s="56">
        <f t="shared" si="0"/>
        <v>44834</v>
      </c>
      <c r="C8" s="57">
        <v>5.6599999999999998E-2</v>
      </c>
      <c r="D8" s="58">
        <f t="shared" si="2"/>
        <v>0.35289999999999999</v>
      </c>
      <c r="E8" s="58"/>
      <c r="F8" s="55">
        <f t="shared" si="1"/>
        <v>1086550.2</v>
      </c>
    </row>
    <row r="9" spans="2:8">
      <c r="B9" s="56">
        <f t="shared" si="0"/>
        <v>44865</v>
      </c>
      <c r="C9" s="57">
        <v>5.2900000000000003E-2</v>
      </c>
      <c r="D9" s="58">
        <f t="shared" si="2"/>
        <v>0.40579999999999999</v>
      </c>
      <c r="E9" s="58"/>
      <c r="F9" s="55">
        <f t="shared" si="1"/>
        <v>1015521.3</v>
      </c>
    </row>
    <row r="10" spans="2:8">
      <c r="B10" s="56">
        <f t="shared" si="0"/>
        <v>44895</v>
      </c>
      <c r="C10" s="57">
        <v>7.7200000000000005E-2</v>
      </c>
      <c r="D10" s="58">
        <f t="shared" si="2"/>
        <v>0.48299999999999998</v>
      </c>
      <c r="E10" s="58"/>
      <c r="F10" s="55">
        <f t="shared" si="1"/>
        <v>1482008.4000000001</v>
      </c>
    </row>
    <row r="11" spans="2:8">
      <c r="B11" s="56">
        <f t="shared" si="0"/>
        <v>44926</v>
      </c>
      <c r="C11" s="57">
        <v>8.1100000000000005E-2</v>
      </c>
      <c r="D11" s="58">
        <f t="shared" si="2"/>
        <v>0.56410000000000005</v>
      </c>
      <c r="E11" s="58"/>
      <c r="F11" s="55">
        <f>C11*$H$2</f>
        <v>1556876.7000000002</v>
      </c>
    </row>
    <row r="12" spans="2:8">
      <c r="B12" s="56">
        <f t="shared" si="0"/>
        <v>44957</v>
      </c>
      <c r="C12" s="57">
        <v>8.6199999999999999E-2</v>
      </c>
      <c r="D12" s="58">
        <f t="shared" si="2"/>
        <v>0.6503000000000001</v>
      </c>
      <c r="E12" s="58"/>
      <c r="F12" s="55">
        <f t="shared" si="1"/>
        <v>1654781.4</v>
      </c>
    </row>
    <row r="13" spans="2:8">
      <c r="B13" s="56">
        <f t="shared" si="0"/>
        <v>44985</v>
      </c>
      <c r="C13" s="57">
        <v>6.1899999999999997E-2</v>
      </c>
      <c r="D13" s="58">
        <f t="shared" si="2"/>
        <v>0.71220000000000006</v>
      </c>
      <c r="E13" s="58"/>
      <c r="F13" s="55">
        <f t="shared" si="1"/>
        <v>1188294.3</v>
      </c>
    </row>
    <row r="14" spans="2:8">
      <c r="B14" s="56">
        <f t="shared" si="0"/>
        <v>45016</v>
      </c>
      <c r="C14" s="57">
        <v>4.4499999999999998E-2</v>
      </c>
      <c r="D14" s="58">
        <f t="shared" si="2"/>
        <v>0.75670000000000004</v>
      </c>
      <c r="E14" s="58"/>
      <c r="F14" s="55">
        <f t="shared" si="1"/>
        <v>854266.5</v>
      </c>
    </row>
    <row r="15" spans="2:8">
      <c r="B15" s="56">
        <f t="shared" si="0"/>
        <v>45046</v>
      </c>
      <c r="C15" s="57">
        <v>3.3000000000000002E-2</v>
      </c>
      <c r="D15" s="58">
        <f t="shared" si="2"/>
        <v>0.78970000000000007</v>
      </c>
      <c r="E15" s="58"/>
      <c r="F15" s="55">
        <f t="shared" si="1"/>
        <v>633501</v>
      </c>
    </row>
    <row r="16" spans="2:8">
      <c r="B16" s="56">
        <f t="shared" si="0"/>
        <v>45077</v>
      </c>
      <c r="C16" s="57">
        <v>2.01E-2</v>
      </c>
      <c r="D16" s="58">
        <f t="shared" si="2"/>
        <v>0.80980000000000008</v>
      </c>
      <c r="E16" s="58"/>
      <c r="F16" s="55">
        <f t="shared" si="1"/>
        <v>385859.7</v>
      </c>
    </row>
    <row r="17" spans="2:6">
      <c r="B17" s="56">
        <f t="shared" si="0"/>
        <v>45107</v>
      </c>
      <c r="C17" s="57">
        <v>2.52E-2</v>
      </c>
      <c r="D17" s="58">
        <f t="shared" si="2"/>
        <v>0.83500000000000008</v>
      </c>
      <c r="E17" s="58"/>
      <c r="F17" s="55">
        <f t="shared" si="1"/>
        <v>483764.4</v>
      </c>
    </row>
    <row r="18" spans="2:6">
      <c r="B18" s="56">
        <f t="shared" si="0"/>
        <v>45138</v>
      </c>
      <c r="C18" s="57">
        <v>2.1700000000000001E-2</v>
      </c>
      <c r="D18" s="58">
        <f t="shared" si="2"/>
        <v>0.85670000000000013</v>
      </c>
      <c r="E18" s="58"/>
      <c r="F18" s="55">
        <f t="shared" si="1"/>
        <v>416574.9</v>
      </c>
    </row>
    <row r="19" spans="2:6">
      <c r="B19" s="56">
        <f t="shared" si="0"/>
        <v>45169</v>
      </c>
      <c r="C19" s="57">
        <v>3.1199999999999999E-2</v>
      </c>
      <c r="D19" s="58">
        <f t="shared" si="2"/>
        <v>0.88790000000000013</v>
      </c>
      <c r="E19" s="58"/>
      <c r="F19" s="55">
        <f t="shared" si="1"/>
        <v>598946.4</v>
      </c>
    </row>
    <row r="20" spans="2:6">
      <c r="B20" s="56">
        <f t="shared" si="0"/>
        <v>45199</v>
      </c>
      <c r="C20" s="57">
        <v>2.9700000000000001E-2</v>
      </c>
      <c r="D20" s="58">
        <f t="shared" si="2"/>
        <v>0.91760000000000008</v>
      </c>
      <c r="E20" s="58"/>
      <c r="F20" s="55">
        <f t="shared" si="1"/>
        <v>570150.9</v>
      </c>
    </row>
    <row r="21" spans="2:6">
      <c r="B21" s="56">
        <f t="shared" si="0"/>
        <v>45230</v>
      </c>
      <c r="C21" s="57">
        <v>2.6800000000000001E-2</v>
      </c>
      <c r="D21" s="58">
        <f t="shared" si="2"/>
        <v>0.94440000000000013</v>
      </c>
      <c r="E21" s="58"/>
      <c r="F21" s="55">
        <f t="shared" si="1"/>
        <v>514479.60000000003</v>
      </c>
    </row>
    <row r="22" spans="2:6">
      <c r="B22" s="56">
        <f t="shared" si="0"/>
        <v>45260</v>
      </c>
      <c r="C22" s="57">
        <v>2.6499999999999999E-2</v>
      </c>
      <c r="D22" s="58">
        <f t="shared" si="2"/>
        <v>0.9709000000000001</v>
      </c>
      <c r="E22" s="58"/>
      <c r="F22" s="55">
        <f t="shared" si="1"/>
        <v>508720.5</v>
      </c>
    </row>
    <row r="23" spans="2:6">
      <c r="B23" s="56">
        <f t="shared" si="0"/>
        <v>45291</v>
      </c>
      <c r="C23" s="57">
        <v>1.5100000000000001E-2</v>
      </c>
      <c r="D23" s="58">
        <f t="shared" si="2"/>
        <v>0.9860000000000001</v>
      </c>
      <c r="E23" s="58"/>
      <c r="F23" s="55">
        <f t="shared" si="1"/>
        <v>289874.7</v>
      </c>
    </row>
    <row r="24" spans="2:6">
      <c r="B24" s="56">
        <f t="shared" si="0"/>
        <v>45322</v>
      </c>
      <c r="C24" s="57">
        <v>1.26E-2</v>
      </c>
      <c r="D24" s="58">
        <f t="shared" si="2"/>
        <v>0.99860000000000015</v>
      </c>
      <c r="E24" s="58"/>
      <c r="F24" s="55">
        <f t="shared" si="1"/>
        <v>241882.2</v>
      </c>
    </row>
    <row r="25" spans="2:6">
      <c r="B25" s="59">
        <f t="shared" si="0"/>
        <v>45351</v>
      </c>
      <c r="C25" s="60">
        <v>1.4E-3</v>
      </c>
      <c r="D25" s="61">
        <f t="shared" si="2"/>
        <v>1.0000000000000002</v>
      </c>
      <c r="E25" s="61">
        <f>SUM(E3:E24)-100%</f>
        <v>-0.82179999999999997</v>
      </c>
      <c r="F25" s="62">
        <f t="shared" si="1"/>
        <v>26875.8</v>
      </c>
    </row>
    <row r="26" spans="2:6">
      <c r="B26" s="63"/>
    </row>
    <row r="27" spans="2:6">
      <c r="B27" s="63"/>
    </row>
    <row r="28" spans="2:6">
      <c r="B28" s="63"/>
    </row>
    <row r="29" spans="2:6">
      <c r="B29" s="63"/>
    </row>
    <row r="30" spans="2:6">
      <c r="B30" s="63"/>
    </row>
    <row r="31" spans="2:6">
      <c r="B31" s="63"/>
    </row>
    <row r="32" spans="2:6">
      <c r="B32" s="63"/>
    </row>
    <row r="33" spans="2:2">
      <c r="B33" s="63"/>
    </row>
    <row r="34" spans="2:2">
      <c r="B34" s="63"/>
    </row>
    <row r="35" spans="2:2">
      <c r="B35" s="63"/>
    </row>
    <row r="36" spans="2:2">
      <c r="B36" s="63"/>
    </row>
    <row r="37" spans="2:2">
      <c r="B37" s="63"/>
    </row>
    <row r="38" spans="2:2">
      <c r="B38" s="63"/>
    </row>
    <row r="39" spans="2:2">
      <c r="B39" s="63"/>
    </row>
    <row r="40" spans="2:2">
      <c r="B40" s="63"/>
    </row>
    <row r="41" spans="2:2">
      <c r="B41" s="63"/>
    </row>
    <row r="42" spans="2:2">
      <c r="B42" s="63"/>
    </row>
    <row r="43" spans="2:2">
      <c r="B43" s="63"/>
    </row>
    <row r="44" spans="2:2">
      <c r="B44" s="63"/>
    </row>
    <row r="45" spans="2:2">
      <c r="B45" s="63"/>
    </row>
    <row r="46" spans="2:2">
      <c r="B46" s="63"/>
    </row>
    <row r="47" spans="2:2">
      <c r="B47" s="63"/>
    </row>
    <row r="48" spans="2:2">
      <c r="B48" s="63"/>
    </row>
    <row r="49" spans="2:2">
      <c r="B49" s="63"/>
    </row>
    <row r="50" spans="2:2">
      <c r="B50" s="63"/>
    </row>
    <row r="51" spans="2:2">
      <c r="B51" s="63"/>
    </row>
    <row r="52" spans="2:2">
      <c r="B52" s="63"/>
    </row>
    <row r="53" spans="2:2">
      <c r="B53" s="63"/>
    </row>
    <row r="54" spans="2:2">
      <c r="B54" s="63"/>
    </row>
    <row r="55" spans="2:2">
      <c r="B55" s="63"/>
    </row>
    <row r="56" spans="2:2">
      <c r="B56" s="63"/>
    </row>
    <row r="57" spans="2:2">
      <c r="B57" s="63"/>
    </row>
    <row r="58" spans="2:2">
      <c r="B58" s="63"/>
    </row>
    <row r="59" spans="2:2">
      <c r="B59" s="63"/>
    </row>
    <row r="60" spans="2:2">
      <c r="B60" s="63"/>
    </row>
    <row r="61" spans="2:2">
      <c r="B61" s="63"/>
    </row>
    <row r="62" spans="2:2">
      <c r="B62" s="63"/>
    </row>
    <row r="63" spans="2:2">
      <c r="B63" s="63"/>
    </row>
    <row r="64" spans="2:2">
      <c r="B64" s="63"/>
    </row>
    <row r="65" spans="2:2">
      <c r="B65" s="63"/>
    </row>
    <row r="66" spans="2:2">
      <c r="B66" s="63"/>
    </row>
    <row r="67" spans="2:2">
      <c r="B67" s="63"/>
    </row>
    <row r="68" spans="2:2">
      <c r="B68" s="63"/>
    </row>
    <row r="69" spans="2:2">
      <c r="B69" s="63"/>
    </row>
    <row r="70" spans="2:2">
      <c r="B70" s="63"/>
    </row>
    <row r="71" spans="2:2">
      <c r="B71" s="63"/>
    </row>
    <row r="72" spans="2:2">
      <c r="B72" s="63"/>
    </row>
    <row r="73" spans="2:2">
      <c r="B73" s="63"/>
    </row>
    <row r="74" spans="2:2">
      <c r="B74" s="63"/>
    </row>
    <row r="75" spans="2:2">
      <c r="B75" s="63"/>
    </row>
    <row r="76" spans="2:2">
      <c r="B76" s="63"/>
    </row>
    <row r="77" spans="2:2">
      <c r="B77" s="63"/>
    </row>
    <row r="78" spans="2:2">
      <c r="B78" s="63"/>
    </row>
    <row r="79" spans="2:2">
      <c r="B79" s="63"/>
    </row>
    <row r="80" spans="2:2">
      <c r="B80" s="63"/>
    </row>
    <row r="81" spans="2:2">
      <c r="B81" s="63"/>
    </row>
    <row r="82" spans="2:2">
      <c r="B82" s="63"/>
    </row>
    <row r="83" spans="2:2">
      <c r="B83" s="63"/>
    </row>
    <row r="84" spans="2:2">
      <c r="B84" s="63"/>
    </row>
    <row r="85" spans="2:2">
      <c r="B85" s="63"/>
    </row>
    <row r="86" spans="2:2">
      <c r="B86" s="63"/>
    </row>
    <row r="87" spans="2:2">
      <c r="B87" s="63"/>
    </row>
    <row r="88" spans="2:2">
      <c r="B88" s="63"/>
    </row>
    <row r="89" spans="2:2">
      <c r="B89" s="63"/>
    </row>
    <row r="90" spans="2:2">
      <c r="B90" s="63"/>
    </row>
    <row r="91" spans="2:2">
      <c r="B91" s="63"/>
    </row>
  </sheetData>
  <mergeCells count="1">
    <mergeCell ref="B1:D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573ba94-0c0e-46e8-b3a4-aefe41146f5c" xsi:nil="true"/>
    <lcf76f155ced4ddcb4097134ff3c332f xmlns="5cf7bc02-d943-43c5-88ad-c34f3aeabd6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8DBD241959A8B49B084DFC1376C82BE" ma:contentTypeVersion="18" ma:contentTypeDescription="Crie um novo documento." ma:contentTypeScope="" ma:versionID="9931cb207f97803c14d1247c85122b89">
  <xsd:schema xmlns:xsd="http://www.w3.org/2001/XMLSchema" xmlns:xs="http://www.w3.org/2001/XMLSchema" xmlns:p="http://schemas.microsoft.com/office/2006/metadata/properties" xmlns:ns2="5cf7bc02-d943-43c5-88ad-c34f3aeabd6b" xmlns:ns3="f573ba94-0c0e-46e8-b3a4-aefe41146f5c" targetNamespace="http://schemas.microsoft.com/office/2006/metadata/properties" ma:root="true" ma:fieldsID="c4e6e6ef63653c31b6644d617bd602be" ns2:_="" ns3:_="">
    <xsd:import namespace="5cf7bc02-d943-43c5-88ad-c34f3aeabd6b"/>
    <xsd:import namespace="f573ba94-0c0e-46e8-b3a4-aefe41146f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f7bc02-d943-43c5-88ad-c34f3aeabd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e89c2d97-2204-4d65-a3a0-55dd26cb8e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73ba94-0c0e-46e8-b3a4-aefe41146f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b575634-53d3-448c-ab84-ee80e909d978}" ma:internalName="TaxCatchAll" ma:showField="CatchAllData" ma:web="f573ba94-0c0e-46e8-b3a4-aefe41146f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5F919C-45BD-46D1-ADFD-57DC85AA5BAE}">
  <ds:schemaRefs>
    <ds:schemaRef ds:uri="http://purl.org/dc/terms/"/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f573ba94-0c0e-46e8-b3a4-aefe41146f5c"/>
    <ds:schemaRef ds:uri="http://schemas.microsoft.com/office/2006/documentManagement/types"/>
    <ds:schemaRef ds:uri="5cf7bc02-d943-43c5-88ad-c34f3aeabd6b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674DE29-3569-422E-9291-477C3826EB80}"/>
</file>

<file path=customXml/itemProps3.xml><?xml version="1.0" encoding="utf-8"?>
<ds:datastoreItem xmlns:ds="http://schemas.openxmlformats.org/officeDocument/2006/customXml" ds:itemID="{236E1B26-F05A-437F-ABCA-77EBCB7F057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1</vt:i4>
      </vt:variant>
    </vt:vector>
  </HeadingPairs>
  <TitlesOfParts>
    <vt:vector size="11" baseType="lpstr">
      <vt:lpstr>Relatório Mensal</vt:lpstr>
      <vt:lpstr>Recebimento Historico_VERSATO</vt:lpstr>
      <vt:lpstr>Recebimento Historico_Aztronic</vt:lpstr>
      <vt:lpstr>Recebimento Mês_Aztronic</vt:lpstr>
      <vt:lpstr>Fluxo de caixa</vt:lpstr>
      <vt:lpstr>Relação - Ultimas vendas </vt:lpstr>
      <vt:lpstr>Unidade</vt:lpstr>
      <vt:lpstr>Inadimplência</vt:lpstr>
      <vt:lpstr>Projeção - Obra</vt:lpstr>
      <vt:lpstr>Extrato</vt:lpstr>
      <vt:lpstr>'Relatório Mensal'!Area_de_impressao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</dc:creator>
  <cp:lastModifiedBy>Moises Moreira da Silva</cp:lastModifiedBy>
  <cp:lastPrinted>2023-03-06T15:00:50Z</cp:lastPrinted>
  <dcterms:created xsi:type="dcterms:W3CDTF">2022-04-11T12:39:59Z</dcterms:created>
  <dcterms:modified xsi:type="dcterms:W3CDTF">2023-04-13T01:47:30Z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0x010100E8DBD241959A8B49B084DFC1376C82BE</vt:lpwstr>
  </property>
  <property fmtid="{D5CDD505-2E9C-101B-9397-08002B2CF9AE}" pid="3" name="MediaServiceImageTags">
    <vt:lpwstr/>
  </property>
</Properties>
</file>